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ользовательские данные\Сергеева Дарья\Сканы\Документы на тарифы до 1 мая 2023\"/>
    </mc:Choice>
  </mc:AlternateContent>
  <bookViews>
    <workbookView xWindow="150" yWindow="525" windowWidth="10185" windowHeight="12240" tabRatio="855" activeTab="1"/>
  </bookViews>
  <sheets>
    <sheet name="Перечень" sheetId="1" r:id="rId1"/>
    <sheet name="Таблица 3.1" sheetId="2" r:id="rId2"/>
    <sheet name="Таблица 4.1" sheetId="3" r:id="rId3"/>
    <sheet name="Таблица 4.3" sheetId="4" r:id="rId4"/>
    <sheet name="Таблица 4.4" sheetId="5" r:id="rId5"/>
    <sheet name="Таблица 4.5" sheetId="6" r:id="rId6"/>
    <sheet name="Таблица 4.7" sheetId="7" r:id="rId7"/>
    <sheet name="Таблица 4.8" sheetId="8" r:id="rId8"/>
    <sheet name="Таблица 4.9" sheetId="9" r:id="rId9"/>
    <sheet name="Таблица 4.10" sheetId="10" r:id="rId10"/>
    <sheet name="Смета, Таблица 5.1" sheetId="11" r:id="rId11"/>
    <sheet name="Лист1" sheetId="30" r:id="rId12"/>
    <sheet name="Смета, Таблица 5.1 передача" sheetId="12" r:id="rId13"/>
    <sheet name="Смета, Таблица 5.1 сбыт" sheetId="13" r:id="rId14"/>
    <sheet name="Таблица 5.2" sheetId="14" r:id="rId15"/>
    <sheet name="Таблица 5.3" sheetId="15" r:id="rId16"/>
    <sheet name="Таблица 5.3 передача" sheetId="16" r:id="rId17"/>
    <sheet name="Таблица 5.4" sheetId="17" r:id="rId18"/>
    <sheet name="Таблица 5.9" sheetId="18" r:id="rId19"/>
    <sheet name="Лист2" sheetId="31" r:id="rId20"/>
    <sheet name="Таблица 6.1" sheetId="19" r:id="rId21"/>
    <sheet name="передача по сетям" sheetId="20" r:id="rId22"/>
    <sheet name="Таблица 4.12" sheetId="21" r:id="rId23"/>
    <sheet name="Таблица 5.5" sheetId="22" r:id="rId24"/>
    <sheet name="Таблица 5.6" sheetId="23" r:id="rId25"/>
    <sheet name="Таблица 5.7" sheetId="24" r:id="rId26"/>
    <sheet name="Анализ" sheetId="26" r:id="rId27"/>
    <sheet name="Индексы" sheetId="27" r:id="rId28"/>
    <sheet name="о переводе в м.о." sheetId="29" r:id="rId29"/>
  </sheets>
  <definedNames>
    <definedName name="sub_663">'Смета, Таблица 5.1'!$A$62</definedName>
    <definedName name="sub_664">'Смета, Таблица 5.1'!$A$63</definedName>
    <definedName name="sub_665">'Смета, Таблица 5.1'!$A$64</definedName>
    <definedName name="sub_666">'Смета, Таблица 5.1'!$A$65</definedName>
    <definedName name="sub_667">'Смета, Таблица 5.1'!$A$66</definedName>
    <definedName name="sub_668">'Смета, Таблица 5.1'!$A$61</definedName>
    <definedName name="sub_669">'Смета, Таблица 5.1'!$A$60</definedName>
    <definedName name="sub_670">'Смета, Таблица 5.1'!$A$55</definedName>
    <definedName name="sub_671">'Смета, Таблица 5.1'!$A$48</definedName>
    <definedName name="sub_672">'Смета, Таблица 5.1'!$A$7</definedName>
    <definedName name="_xlnm.Print_Area" localSheetId="0">Перечень!$A$1:$C$50,Перечень!$A$55:$C$71,Перечень!$A$98:$D$132</definedName>
    <definedName name="_xlnm.Print_Area" localSheetId="5">'Таблица 4.5'!$A$1:$R$118</definedName>
  </definedNames>
  <calcPr calcId="162913"/>
</workbook>
</file>

<file path=xl/calcChain.xml><?xml version="1.0" encoding="utf-8"?>
<calcChain xmlns="http://schemas.openxmlformats.org/spreadsheetml/2006/main">
  <c r="H26" i="16" l="1"/>
  <c r="F26" i="16"/>
  <c r="E26" i="16"/>
  <c r="G26" i="16"/>
  <c r="D26" i="16"/>
  <c r="C26" i="16"/>
  <c r="H23" i="16"/>
  <c r="G23" i="16"/>
  <c r="F23" i="16"/>
  <c r="E23" i="16"/>
  <c r="D23" i="16"/>
  <c r="C23" i="16"/>
  <c r="H21" i="16"/>
  <c r="G21" i="16"/>
  <c r="F21" i="16"/>
  <c r="E21" i="16"/>
  <c r="D21" i="16"/>
  <c r="C21" i="16"/>
  <c r="H19" i="16"/>
  <c r="G19" i="16"/>
  <c r="F19" i="16"/>
  <c r="E19" i="16"/>
  <c r="D19" i="16"/>
  <c r="C19" i="16"/>
  <c r="H15" i="16"/>
  <c r="G15" i="16"/>
  <c r="F15" i="16"/>
  <c r="E15" i="16"/>
  <c r="D15" i="16"/>
  <c r="C15" i="16"/>
  <c r="H17" i="16"/>
  <c r="G17" i="16"/>
  <c r="F17" i="16"/>
  <c r="E17" i="16"/>
  <c r="D17" i="16"/>
  <c r="C17" i="16"/>
  <c r="H8" i="13" l="1"/>
  <c r="J8" i="11"/>
  <c r="C10" i="11"/>
  <c r="C9" i="11"/>
  <c r="D45" i="9" l="1"/>
  <c r="H120" i="7" l="1"/>
  <c r="M135" i="7"/>
  <c r="K21" i="3" l="1"/>
  <c r="C21" i="3"/>
  <c r="J27" i="11" l="1"/>
  <c r="J26" i="11"/>
  <c r="J25" i="11"/>
  <c r="I35" i="29" l="1"/>
  <c r="D62" i="10"/>
  <c r="D57" i="10" s="1"/>
  <c r="D53" i="10" s="1"/>
  <c r="D37" i="11"/>
  <c r="E37" i="11" s="1"/>
  <c r="F37" i="11" s="1"/>
  <c r="G37" i="11" s="1"/>
  <c r="H37" i="11" s="1"/>
  <c r="C90" i="11"/>
  <c r="E62" i="10" l="1"/>
  <c r="E90" i="11"/>
  <c r="D90" i="11"/>
  <c r="H62" i="10" l="1"/>
  <c r="H57" i="10" s="1"/>
  <c r="H53" i="10" s="1"/>
  <c r="G62" i="10"/>
  <c r="G57" i="10" s="1"/>
  <c r="G53" i="10" s="1"/>
  <c r="I62" i="10"/>
  <c r="I57" i="10" s="1"/>
  <c r="I53" i="10" s="1"/>
  <c r="F62" i="10"/>
  <c r="F57" i="10" s="1"/>
  <c r="F53" i="10" s="1"/>
  <c r="E57" i="10"/>
  <c r="E53" i="10" s="1"/>
  <c r="F90" i="11"/>
  <c r="G90" i="11" l="1"/>
  <c r="H90" i="11"/>
  <c r="O17" i="3"/>
  <c r="M17" i="3"/>
  <c r="AE17" i="3"/>
  <c r="AC17" i="3"/>
  <c r="W17" i="3"/>
  <c r="U17" i="3"/>
  <c r="H17" i="3"/>
  <c r="I17" i="3"/>
  <c r="J17" i="3"/>
  <c r="L17" i="3"/>
  <c r="N17" i="3"/>
  <c r="P17" i="3"/>
  <c r="Q17" i="3"/>
  <c r="R17" i="3"/>
  <c r="T17" i="3"/>
  <c r="V17" i="3"/>
  <c r="X17" i="3"/>
  <c r="Y17" i="3"/>
  <c r="Z17" i="3"/>
  <c r="AB17" i="3"/>
  <c r="H60" i="19" l="1"/>
  <c r="B22" i="18"/>
  <c r="E27" i="15"/>
  <c r="E19" i="17" s="1"/>
  <c r="B27" i="15"/>
  <c r="B30" i="16" s="1"/>
  <c r="C16" i="15"/>
  <c r="C14" i="15" s="1"/>
  <c r="D22" i="14"/>
  <c r="B22" i="14"/>
  <c r="D122" i="13"/>
  <c r="B122" i="13"/>
  <c r="D94" i="13"/>
  <c r="E94" i="13"/>
  <c r="F94" i="13"/>
  <c r="G94" i="13"/>
  <c r="D95" i="13"/>
  <c r="E95" i="13"/>
  <c r="F95" i="13"/>
  <c r="G95" i="13"/>
  <c r="H95" i="13"/>
  <c r="D96" i="13"/>
  <c r="E96" i="13"/>
  <c r="F96" i="13"/>
  <c r="G96" i="13"/>
  <c r="H96" i="13"/>
  <c r="H94" i="13" s="1"/>
  <c r="D97" i="13"/>
  <c r="E97" i="13"/>
  <c r="F97" i="13"/>
  <c r="G97" i="13"/>
  <c r="H97" i="13"/>
  <c r="D98" i="13"/>
  <c r="E98" i="13"/>
  <c r="F98" i="13"/>
  <c r="G98" i="13"/>
  <c r="H98" i="13"/>
  <c r="D99" i="13"/>
  <c r="E99" i="13"/>
  <c r="F99" i="13"/>
  <c r="G99" i="13"/>
  <c r="H99" i="13"/>
  <c r="D100" i="13"/>
  <c r="E100" i="13"/>
  <c r="F100" i="13"/>
  <c r="G100" i="13"/>
  <c r="H100" i="13"/>
  <c r="D102" i="13"/>
  <c r="E102" i="13"/>
  <c r="F102" i="13"/>
  <c r="G102" i="13"/>
  <c r="H102" i="13"/>
  <c r="C102" i="13"/>
  <c r="C100" i="13"/>
  <c r="C99" i="13"/>
  <c r="C98" i="13"/>
  <c r="C97" i="13"/>
  <c r="C96" i="13"/>
  <c r="C95" i="13"/>
  <c r="C94" i="13" s="1"/>
  <c r="D116" i="13"/>
  <c r="E116" i="13"/>
  <c r="F116" i="13"/>
  <c r="G116" i="13"/>
  <c r="H116" i="13"/>
  <c r="D55" i="13"/>
  <c r="E55" i="13"/>
  <c r="F55" i="13"/>
  <c r="G55" i="13"/>
  <c r="H55" i="13"/>
  <c r="C55" i="13"/>
  <c r="C116" i="13" s="1"/>
  <c r="E13" i="13"/>
  <c r="F13" i="13" s="1"/>
  <c r="G13" i="13" s="1"/>
  <c r="H13" i="13" s="1"/>
  <c r="D9" i="13"/>
  <c r="E9" i="13"/>
  <c r="F9" i="13"/>
  <c r="G9" i="13"/>
  <c r="H9" i="13"/>
  <c r="C9" i="13"/>
  <c r="C46" i="13"/>
  <c r="C40" i="13" s="1"/>
  <c r="C8" i="13" s="1"/>
  <c r="C62" i="13" s="1"/>
  <c r="C64" i="13" s="1"/>
  <c r="G102" i="11"/>
  <c r="B102" i="11"/>
  <c r="D96" i="11"/>
  <c r="E96" i="11"/>
  <c r="F96" i="11"/>
  <c r="G96" i="11"/>
  <c r="H96" i="11"/>
  <c r="C96" i="11"/>
  <c r="C94" i="11"/>
  <c r="C81" i="11"/>
  <c r="C80" i="11"/>
  <c r="D76" i="11"/>
  <c r="E76" i="11"/>
  <c r="F76" i="11"/>
  <c r="G76" i="11"/>
  <c r="H76" i="11"/>
  <c r="C76" i="11"/>
  <c r="C74" i="11" l="1"/>
  <c r="E22" i="18"/>
  <c r="E68" i="12"/>
  <c r="D120" i="12"/>
  <c r="B68" i="12"/>
  <c r="B120" i="12"/>
  <c r="B19" i="17"/>
  <c r="B60" i="19" s="1"/>
  <c r="C115" i="13"/>
  <c r="C114" i="13" s="1"/>
  <c r="C118" i="13" s="1"/>
  <c r="E30" i="16"/>
  <c r="D45" i="11" l="1"/>
  <c r="E45" i="11" s="1"/>
  <c r="D46" i="11" l="1"/>
  <c r="E46" i="11" s="1"/>
  <c r="C95" i="11"/>
  <c r="C93" i="11" s="1"/>
  <c r="C8" i="11"/>
  <c r="E94" i="11"/>
  <c r="E46" i="13"/>
  <c r="F45" i="11"/>
  <c r="D94" i="11"/>
  <c r="D46" i="13"/>
  <c r="E39" i="11" l="1"/>
  <c r="E95" i="11"/>
  <c r="E93" i="11" s="1"/>
  <c r="C75" i="11"/>
  <c r="C73" i="11" s="1"/>
  <c r="D10" i="11"/>
  <c r="D39" i="11"/>
  <c r="D95" i="11"/>
  <c r="D93" i="11" s="1"/>
  <c r="F46" i="13"/>
  <c r="F94" i="11"/>
  <c r="G45" i="11"/>
  <c r="D115" i="13"/>
  <c r="D114" i="13" s="1"/>
  <c r="D118" i="13" s="1"/>
  <c r="D40" i="13"/>
  <c r="D8" i="13" s="1"/>
  <c r="D62" i="13" s="1"/>
  <c r="D64" i="13" s="1"/>
  <c r="E115" i="13"/>
  <c r="E114" i="13" s="1"/>
  <c r="E118" i="13" s="1"/>
  <c r="E40" i="13"/>
  <c r="E8" i="13" s="1"/>
  <c r="E62" i="13" s="1"/>
  <c r="E64" i="13" s="1"/>
  <c r="F46" i="11"/>
  <c r="G46" i="11" l="1"/>
  <c r="G95" i="11" s="1"/>
  <c r="F95" i="11"/>
  <c r="F93" i="11"/>
  <c r="D75" i="11"/>
  <c r="E10" i="11"/>
  <c r="G46" i="13"/>
  <c r="G94" i="11"/>
  <c r="G93" i="11" s="1"/>
  <c r="H45" i="11"/>
  <c r="F115" i="13"/>
  <c r="F114" i="13" s="1"/>
  <c r="F118" i="13" s="1"/>
  <c r="F40" i="13"/>
  <c r="F8" i="13" s="1"/>
  <c r="F62" i="13" s="1"/>
  <c r="F64" i="13" s="1"/>
  <c r="G39" i="11"/>
  <c r="H46" i="11"/>
  <c r="H95" i="11" s="1"/>
  <c r="F10" i="11" l="1"/>
  <c r="E75" i="11"/>
  <c r="G115" i="13"/>
  <c r="G114" i="13" s="1"/>
  <c r="G118" i="13" s="1"/>
  <c r="G40" i="13"/>
  <c r="G8" i="13" s="1"/>
  <c r="G62" i="13" s="1"/>
  <c r="G64" i="13" s="1"/>
  <c r="H46" i="13"/>
  <c r="H94" i="11"/>
  <c r="H93" i="11" s="1"/>
  <c r="H39" i="11"/>
  <c r="D38" i="11"/>
  <c r="D16" i="15" s="1"/>
  <c r="D14" i="15" s="1"/>
  <c r="D32" i="11"/>
  <c r="D81" i="11" s="1"/>
  <c r="D27" i="11"/>
  <c r="D80" i="11" s="1"/>
  <c r="D26" i="11"/>
  <c r="E26" i="11" s="1"/>
  <c r="F26" i="11" s="1"/>
  <c r="G26" i="11" s="1"/>
  <c r="H26" i="11" s="1"/>
  <c r="D25" i="11"/>
  <c r="E25" i="11" s="1"/>
  <c r="D9" i="11"/>
  <c r="C22" i="11"/>
  <c r="C21" i="11"/>
  <c r="C78" i="11" s="1"/>
  <c r="C79" i="11" l="1"/>
  <c r="C20" i="11"/>
  <c r="E27" i="11"/>
  <c r="E32" i="11"/>
  <c r="E38" i="11"/>
  <c r="D8" i="11"/>
  <c r="D74" i="11"/>
  <c r="D73" i="11" s="1"/>
  <c r="F75" i="11"/>
  <c r="G10" i="11"/>
  <c r="H115" i="13"/>
  <c r="H114" i="13" s="1"/>
  <c r="H118" i="13" s="1"/>
  <c r="H40" i="13"/>
  <c r="H62" i="13" s="1"/>
  <c r="H64" i="13" s="1"/>
  <c r="E9" i="11"/>
  <c r="E24" i="11"/>
  <c r="E18" i="15" s="1"/>
  <c r="D24" i="11"/>
  <c r="D18" i="15" s="1"/>
  <c r="F25" i="11"/>
  <c r="G25" i="11" s="1"/>
  <c r="H25" i="11" s="1"/>
  <c r="H24" i="11" s="1"/>
  <c r="H18" i="15" s="1"/>
  <c r="G24" i="11" l="1"/>
  <c r="G18" i="15" s="1"/>
  <c r="F38" i="11"/>
  <c r="E16" i="15"/>
  <c r="E14" i="15" s="1"/>
  <c r="F9" i="11"/>
  <c r="E74" i="11"/>
  <c r="E73" i="11" s="1"/>
  <c r="G75" i="11"/>
  <c r="H10" i="11"/>
  <c r="H75" i="11" s="1"/>
  <c r="E81" i="11"/>
  <c r="F32" i="11"/>
  <c r="F27" i="11"/>
  <c r="E80" i="11"/>
  <c r="E8" i="11"/>
  <c r="F80" i="11" l="1"/>
  <c r="G27" i="11"/>
  <c r="F81" i="11"/>
  <c r="G32" i="11"/>
  <c r="G9" i="11"/>
  <c r="F74" i="11"/>
  <c r="F73" i="11" s="1"/>
  <c r="G38" i="11"/>
  <c r="F16" i="15"/>
  <c r="F14" i="15" s="1"/>
  <c r="F23" i="11"/>
  <c r="F17" i="11"/>
  <c r="F16" i="11"/>
  <c r="F14" i="11"/>
  <c r="F13" i="11"/>
  <c r="F39" i="11"/>
  <c r="F24" i="11"/>
  <c r="F18" i="15" s="1"/>
  <c r="F8" i="11"/>
  <c r="C39" i="11"/>
  <c r="C24" i="11"/>
  <c r="C18" i="15" s="1"/>
  <c r="D100" i="10"/>
  <c r="E100" i="10" s="1"/>
  <c r="F100" i="10" s="1"/>
  <c r="D98" i="10"/>
  <c r="C19" i="11" s="1"/>
  <c r="C20" i="15" s="1"/>
  <c r="D10" i="10"/>
  <c r="E10" i="10" s="1"/>
  <c r="D12" i="10"/>
  <c r="D14" i="10" s="1"/>
  <c r="E14" i="10" s="1"/>
  <c r="C22" i="15" l="1"/>
  <c r="G14" i="10"/>
  <c r="H14" i="10"/>
  <c r="F14" i="10"/>
  <c r="I14" i="10"/>
  <c r="G10" i="10"/>
  <c r="H10" i="10"/>
  <c r="F10" i="10"/>
  <c r="I10" i="10"/>
  <c r="G74" i="11"/>
  <c r="G73" i="11" s="1"/>
  <c r="G8" i="11"/>
  <c r="H9" i="11"/>
  <c r="E98" i="10"/>
  <c r="D102" i="10"/>
  <c r="D104" i="10" s="1"/>
  <c r="H38" i="11"/>
  <c r="H16" i="15" s="1"/>
  <c r="H14" i="15" s="1"/>
  <c r="G16" i="15"/>
  <c r="G14" i="15" s="1"/>
  <c r="E12" i="10"/>
  <c r="G81" i="11"/>
  <c r="H32" i="11"/>
  <c r="H81" i="11" s="1"/>
  <c r="C25" i="15"/>
  <c r="C9" i="18" s="1"/>
  <c r="G80" i="11"/>
  <c r="H27" i="11"/>
  <c r="H80" i="11" s="1"/>
  <c r="C77" i="11"/>
  <c r="C98" i="11" s="1"/>
  <c r="D8" i="10"/>
  <c r="E8" i="10" s="1"/>
  <c r="D55" i="9"/>
  <c r="E55" i="9" s="1"/>
  <c r="F55" i="9" s="1"/>
  <c r="G55" i="9" s="1"/>
  <c r="H55" i="9" s="1"/>
  <c r="I55" i="9" s="1"/>
  <c r="E53" i="9"/>
  <c r="I12" i="10" l="1"/>
  <c r="F12" i="10"/>
  <c r="H12" i="10"/>
  <c r="G12" i="10"/>
  <c r="D19" i="11"/>
  <c r="D20" i="15" s="1"/>
  <c r="F98" i="10"/>
  <c r="F102" i="10" s="1"/>
  <c r="F104" i="10" s="1"/>
  <c r="H8" i="11"/>
  <c r="H74" i="11"/>
  <c r="H73" i="11" s="1"/>
  <c r="I8" i="10"/>
  <c r="G8" i="10"/>
  <c r="F8" i="10"/>
  <c r="H8" i="10"/>
  <c r="F53" i="9"/>
  <c r="D22" i="11"/>
  <c r="E102" i="10"/>
  <c r="E104" i="10" s="1"/>
  <c r="D16" i="14"/>
  <c r="C8" i="18"/>
  <c r="G100" i="10"/>
  <c r="G53" i="9" l="1"/>
  <c r="E22" i="11"/>
  <c r="D22" i="15"/>
  <c r="D25" i="15"/>
  <c r="D9" i="18" s="1"/>
  <c r="D79" i="11"/>
  <c r="G98" i="10"/>
  <c r="E19" i="11"/>
  <c r="E20" i="15" s="1"/>
  <c r="H100" i="10"/>
  <c r="H98" i="10" l="1"/>
  <c r="F19" i="11"/>
  <c r="F20" i="15" s="1"/>
  <c r="G102" i="10"/>
  <c r="G104" i="10" s="1"/>
  <c r="E22" i="15"/>
  <c r="E25" i="15"/>
  <c r="E9" i="18" s="1"/>
  <c r="H53" i="9"/>
  <c r="F22" i="11"/>
  <c r="E79" i="11"/>
  <c r="I100" i="10"/>
  <c r="H102" i="10"/>
  <c r="H104" i="10" s="1"/>
  <c r="I53" i="9" l="1"/>
  <c r="H22" i="11" s="1"/>
  <c r="G22" i="11"/>
  <c r="F22" i="15"/>
  <c r="F25" i="15"/>
  <c r="F9" i="18" s="1"/>
  <c r="F79" i="11"/>
  <c r="I98" i="10"/>
  <c r="H19" i="11" s="1"/>
  <c r="H20" i="15" s="1"/>
  <c r="G19" i="11"/>
  <c r="G20" i="15" s="1"/>
  <c r="E46" i="9"/>
  <c r="D21" i="11" s="1"/>
  <c r="E18" i="8"/>
  <c r="B18" i="8"/>
  <c r="E51" i="8"/>
  <c r="E52" i="8"/>
  <c r="E53" i="8"/>
  <c r="E54" i="8"/>
  <c r="E55" i="8"/>
  <c r="E56" i="8"/>
  <c r="E57" i="8"/>
  <c r="E58" i="8"/>
  <c r="E59" i="8"/>
  <c r="E60" i="8"/>
  <c r="E61" i="8"/>
  <c r="E50" i="8"/>
  <c r="E35" i="8"/>
  <c r="E36" i="8"/>
  <c r="E37" i="8"/>
  <c r="E38" i="8"/>
  <c r="E39" i="8"/>
  <c r="E40" i="8"/>
  <c r="E41" i="8"/>
  <c r="E42" i="8"/>
  <c r="E43" i="8"/>
  <c r="E44" i="8"/>
  <c r="E45" i="8"/>
  <c r="E46" i="8"/>
  <c r="D47" i="8"/>
  <c r="D62" i="8"/>
  <c r="D12" i="8" s="1"/>
  <c r="C47" i="8"/>
  <c r="C10" i="8" s="1"/>
  <c r="C62" i="8"/>
  <c r="C12" i="8" s="1"/>
  <c r="E45" i="9" l="1"/>
  <c r="H22" i="15"/>
  <c r="H25" i="15"/>
  <c r="H9" i="18" s="1"/>
  <c r="F46" i="9"/>
  <c r="D78" i="11"/>
  <c r="D20" i="11"/>
  <c r="D77" i="11" s="1"/>
  <c r="D98" i="11" s="1"/>
  <c r="G22" i="15"/>
  <c r="G25" i="15"/>
  <c r="G9" i="18" s="1"/>
  <c r="G79" i="11"/>
  <c r="H79" i="11"/>
  <c r="I102" i="10"/>
  <c r="I104" i="10" s="1"/>
  <c r="E62" i="8"/>
  <c r="E12" i="8" s="1"/>
  <c r="C15" i="11" s="1"/>
  <c r="C13" i="17" s="1"/>
  <c r="E47" i="8"/>
  <c r="E10" i="8" s="1"/>
  <c r="D10" i="8" s="1"/>
  <c r="G10" i="8" s="1"/>
  <c r="G12" i="8" l="1"/>
  <c r="H12" i="8" s="1"/>
  <c r="D15" i="11" s="1"/>
  <c r="D13" i="17" s="1"/>
  <c r="H10" i="8"/>
  <c r="J10" i="8"/>
  <c r="E21" i="11"/>
  <c r="F45" i="9"/>
  <c r="G46" i="9"/>
  <c r="E16" i="14"/>
  <c r="D8" i="18"/>
  <c r="C33" i="7"/>
  <c r="C116" i="7"/>
  <c r="C99" i="7"/>
  <c r="C82" i="7"/>
  <c r="C65" i="7"/>
  <c r="C101" i="7"/>
  <c r="C84" i="7"/>
  <c r="C67" i="7"/>
  <c r="C50" i="7"/>
  <c r="C48" i="7"/>
  <c r="N121" i="7"/>
  <c r="N122" i="7"/>
  <c r="N123" i="7"/>
  <c r="N124" i="7"/>
  <c r="N125" i="7"/>
  <c r="N126" i="7"/>
  <c r="N127" i="7"/>
  <c r="N128" i="7"/>
  <c r="N129" i="7"/>
  <c r="N130" i="7"/>
  <c r="N131" i="7"/>
  <c r="N120" i="7"/>
  <c r="H121" i="7"/>
  <c r="H122" i="7"/>
  <c r="H123" i="7"/>
  <c r="H124" i="7"/>
  <c r="H125" i="7"/>
  <c r="H126" i="7"/>
  <c r="H127" i="7"/>
  <c r="H128" i="7"/>
  <c r="H129" i="7"/>
  <c r="H130" i="7"/>
  <c r="H131" i="7"/>
  <c r="F135" i="7"/>
  <c r="E16" i="7" s="1"/>
  <c r="E19" i="7" s="1"/>
  <c r="E36" i="7" s="1"/>
  <c r="D135" i="7"/>
  <c r="D137" i="7" s="1"/>
  <c r="L26" i="6"/>
  <c r="O26" i="6" s="1"/>
  <c r="L12" i="6"/>
  <c r="O12" i="6" s="1"/>
  <c r="I26" i="6"/>
  <c r="I41" i="6" s="1"/>
  <c r="I66" i="5"/>
  <c r="F86" i="6"/>
  <c r="F95" i="6" s="1"/>
  <c r="M95" i="6" s="1"/>
  <c r="F71" i="6"/>
  <c r="F80" i="6" s="1"/>
  <c r="M80" i="6" s="1"/>
  <c r="F56" i="6"/>
  <c r="F65" i="6" s="1"/>
  <c r="M65" i="6" s="1"/>
  <c r="F41" i="6"/>
  <c r="F50" i="6" s="1"/>
  <c r="M50" i="6" s="1"/>
  <c r="F26" i="6"/>
  <c r="F35" i="6" s="1"/>
  <c r="M35" i="6" s="1"/>
  <c r="I20" i="6"/>
  <c r="F12" i="6"/>
  <c r="M12" i="6" s="1"/>
  <c r="K102" i="6"/>
  <c r="B102" i="6"/>
  <c r="E80" i="5"/>
  <c r="F80" i="5" s="1"/>
  <c r="G80" i="5" s="1"/>
  <c r="H80" i="5" s="1"/>
  <c r="I80" i="5" s="1"/>
  <c r="I84" i="5" s="1"/>
  <c r="D84" i="5"/>
  <c r="D168" i="5"/>
  <c r="D172" i="5" s="1"/>
  <c r="E89" i="5"/>
  <c r="E98" i="5" s="1"/>
  <c r="D98" i="5"/>
  <c r="D93" i="5"/>
  <c r="E156" i="5"/>
  <c r="D11" i="11" s="1"/>
  <c r="E146" i="5"/>
  <c r="E150" i="5" s="1"/>
  <c r="D156" i="5"/>
  <c r="C11" i="11" s="1"/>
  <c r="D150" i="5"/>
  <c r="F146" i="5" l="1"/>
  <c r="F156" i="5" s="1"/>
  <c r="E11" i="11" s="1"/>
  <c r="E168" i="5"/>
  <c r="E172" i="5" s="1"/>
  <c r="E84" i="5"/>
  <c r="H36" i="7"/>
  <c r="E33" i="7"/>
  <c r="E48" i="7"/>
  <c r="E53" i="7" s="1"/>
  <c r="H53" i="7" s="1"/>
  <c r="J53" i="7" s="1"/>
  <c r="J50" i="7" s="1"/>
  <c r="I56" i="6"/>
  <c r="I50" i="6"/>
  <c r="F84" i="5"/>
  <c r="E31" i="7"/>
  <c r="M86" i="6"/>
  <c r="E10" i="17"/>
  <c r="L41" i="6"/>
  <c r="L20" i="6"/>
  <c r="O20" i="6" s="1"/>
  <c r="F21" i="11"/>
  <c r="H46" i="9"/>
  <c r="G45" i="9"/>
  <c r="L35" i="6"/>
  <c r="O35" i="6" s="1"/>
  <c r="N35" i="6" s="1"/>
  <c r="F20" i="6"/>
  <c r="M20" i="6" s="1"/>
  <c r="I35" i="6"/>
  <c r="H84" i="5"/>
  <c r="E93" i="5"/>
  <c r="E78" i="11"/>
  <c r="E20" i="11"/>
  <c r="E77" i="11" s="1"/>
  <c r="E98" i="11" s="1"/>
  <c r="D10" i="17"/>
  <c r="F89" i="5"/>
  <c r="C10" i="17"/>
  <c r="K10" i="8"/>
  <c r="J12" i="8"/>
  <c r="K12" i="8" s="1"/>
  <c r="E15" i="11" s="1"/>
  <c r="E13" i="17" s="1"/>
  <c r="M10" i="8"/>
  <c r="G84" i="5"/>
  <c r="N12" i="6"/>
  <c r="M56" i="6"/>
  <c r="M41" i="6"/>
  <c r="M26" i="6"/>
  <c r="N26" i="6" s="1"/>
  <c r="M71" i="6"/>
  <c r="F168" i="5"/>
  <c r="F172" i="5" s="1"/>
  <c r="G146" i="5"/>
  <c r="L56" i="6" s="1"/>
  <c r="F150" i="5"/>
  <c r="E50" i="7" l="1"/>
  <c r="H50" i="7"/>
  <c r="E12" i="11" s="1"/>
  <c r="E11" i="17" s="1"/>
  <c r="E15" i="17" s="1"/>
  <c r="E10" i="18" s="1"/>
  <c r="E65" i="7"/>
  <c r="E70" i="7" s="1"/>
  <c r="E82" i="7" s="1"/>
  <c r="E87" i="7" s="1"/>
  <c r="E84" i="7" s="1"/>
  <c r="H65" i="7"/>
  <c r="J65" i="7"/>
  <c r="E8" i="18"/>
  <c r="F16" i="14"/>
  <c r="N20" i="6"/>
  <c r="I71" i="6"/>
  <c r="I65" i="6"/>
  <c r="F78" i="11"/>
  <c r="F20" i="11"/>
  <c r="F77" i="11" s="1"/>
  <c r="F98" i="11" s="1"/>
  <c r="O41" i="6"/>
  <c r="N41" i="6" s="1"/>
  <c r="L50" i="6"/>
  <c r="O50" i="6" s="1"/>
  <c r="N50" i="6" s="1"/>
  <c r="H25" i="19"/>
  <c r="H26" i="19" s="1"/>
  <c r="N10" i="8"/>
  <c r="M12" i="8"/>
  <c r="N12" i="8" s="1"/>
  <c r="F15" i="11" s="1"/>
  <c r="F13" i="17" s="1"/>
  <c r="P10" i="8"/>
  <c r="H70" i="7"/>
  <c r="F93" i="5"/>
  <c r="G89" i="5"/>
  <c r="F98" i="5"/>
  <c r="G21" i="11"/>
  <c r="I46" i="9"/>
  <c r="H45" i="9"/>
  <c r="H87" i="7"/>
  <c r="E99" i="7"/>
  <c r="E104" i="7" s="1"/>
  <c r="H17" i="19"/>
  <c r="H18" i="19" s="1"/>
  <c r="H48" i="7"/>
  <c r="J36" i="7"/>
  <c r="O56" i="6"/>
  <c r="N56" i="6" s="1"/>
  <c r="L65" i="6"/>
  <c r="O65" i="6" s="1"/>
  <c r="N65" i="6" s="1"/>
  <c r="H21" i="19"/>
  <c r="H22" i="19" s="1"/>
  <c r="H33" i="7"/>
  <c r="D12" i="11" s="1"/>
  <c r="E67" i="7"/>
  <c r="G156" i="5"/>
  <c r="F11" i="11" s="1"/>
  <c r="G150" i="5"/>
  <c r="H146" i="5"/>
  <c r="L71" i="6" s="1"/>
  <c r="G168" i="5"/>
  <c r="G172" i="5" s="1"/>
  <c r="E7" i="11" l="1"/>
  <c r="E62" i="11" s="1"/>
  <c r="E64" i="11" s="1"/>
  <c r="H82" i="7"/>
  <c r="J70" i="7"/>
  <c r="G78" i="11"/>
  <c r="G20" i="11"/>
  <c r="G77" i="11" s="1"/>
  <c r="G98" i="11" s="1"/>
  <c r="S10" i="8"/>
  <c r="P12" i="8"/>
  <c r="Q12" i="8" s="1"/>
  <c r="G15" i="11" s="1"/>
  <c r="G13" i="17" s="1"/>
  <c r="Q10" i="8"/>
  <c r="F10" i="17"/>
  <c r="H67" i="7"/>
  <c r="F12" i="11" s="1"/>
  <c r="F11" i="17" s="1"/>
  <c r="H89" i="5"/>
  <c r="G93" i="5"/>
  <c r="G98" i="5"/>
  <c r="F8" i="18"/>
  <c r="G16" i="14"/>
  <c r="D11" i="17"/>
  <c r="D15" i="17" s="1"/>
  <c r="D10" i="18" s="1"/>
  <c r="D18" i="18" s="1"/>
  <c r="D7" i="11"/>
  <c r="I86" i="6"/>
  <c r="I95" i="6" s="1"/>
  <c r="I80" i="6"/>
  <c r="O71" i="6"/>
  <c r="N71" i="6" s="1"/>
  <c r="L80" i="6"/>
  <c r="O80" i="6" s="1"/>
  <c r="N80" i="6" s="1"/>
  <c r="H104" i="7"/>
  <c r="E116" i="7"/>
  <c r="E101" i="7"/>
  <c r="H21" i="11"/>
  <c r="I45" i="9"/>
  <c r="J87" i="7"/>
  <c r="H99" i="7"/>
  <c r="H84" i="7"/>
  <c r="G12" i="11" s="1"/>
  <c r="G11" i="17" s="1"/>
  <c r="E18" i="18"/>
  <c r="J33" i="7"/>
  <c r="J48" i="7"/>
  <c r="H156" i="5"/>
  <c r="G11" i="11" s="1"/>
  <c r="H150" i="5"/>
  <c r="I146" i="5"/>
  <c r="H168" i="5"/>
  <c r="H172" i="5" s="1"/>
  <c r="C25" i="19" l="1"/>
  <c r="C26" i="19" s="1"/>
  <c r="H98" i="5"/>
  <c r="H93" i="5"/>
  <c r="I89" i="5"/>
  <c r="T10" i="8"/>
  <c r="S12" i="8"/>
  <c r="T12" i="8" s="1"/>
  <c r="H15" i="11" s="1"/>
  <c r="H13" i="17" s="1"/>
  <c r="J104" i="7"/>
  <c r="H101" i="7"/>
  <c r="H12" i="11" s="1"/>
  <c r="H11" i="17" s="1"/>
  <c r="H116" i="7"/>
  <c r="H16" i="14"/>
  <c r="G8" i="18"/>
  <c r="D62" i="11"/>
  <c r="D64" i="11" s="1"/>
  <c r="C21" i="19"/>
  <c r="C22" i="19" s="1"/>
  <c r="L86" i="6"/>
  <c r="I168" i="5"/>
  <c r="I172" i="5" s="1"/>
  <c r="G10" i="17"/>
  <c r="G7" i="11"/>
  <c r="H29" i="19"/>
  <c r="H30" i="19" s="1"/>
  <c r="F15" i="17"/>
  <c r="F10" i="18" s="1"/>
  <c r="F18" i="18" s="1"/>
  <c r="J84" i="7"/>
  <c r="J99" i="7"/>
  <c r="J82" i="7"/>
  <c r="J67" i="7"/>
  <c r="F7" i="11"/>
  <c r="H78" i="11"/>
  <c r="H20" i="11"/>
  <c r="H77" i="11" s="1"/>
  <c r="H98" i="11" s="1"/>
  <c r="I156" i="5"/>
  <c r="H11" i="11" s="1"/>
  <c r="I150" i="5"/>
  <c r="G62" i="11" l="1"/>
  <c r="G64" i="11" s="1"/>
  <c r="C33" i="19"/>
  <c r="C34" i="19" s="1"/>
  <c r="O86" i="6"/>
  <c r="N86" i="6" s="1"/>
  <c r="L95" i="6"/>
  <c r="O95" i="6" s="1"/>
  <c r="N95" i="6" s="1"/>
  <c r="C29" i="19"/>
  <c r="C30" i="19" s="1"/>
  <c r="F62" i="11"/>
  <c r="F64" i="11" s="1"/>
  <c r="G15" i="17"/>
  <c r="G10" i="18" s="1"/>
  <c r="G18" i="18" s="1"/>
  <c r="H33" i="19"/>
  <c r="H34" i="19" s="1"/>
  <c r="H10" i="17"/>
  <c r="H7" i="11"/>
  <c r="J116" i="7"/>
  <c r="J101" i="7"/>
  <c r="H8" i="18"/>
  <c r="I16" i="14"/>
  <c r="I93" i="5"/>
  <c r="I98" i="5"/>
  <c r="E30" i="5"/>
  <c r="F30" i="5"/>
  <c r="I30" i="5"/>
  <c r="E33" i="5"/>
  <c r="E37" i="5" s="1"/>
  <c r="E31" i="5" s="1"/>
  <c r="F33" i="5"/>
  <c r="F37" i="5" s="1"/>
  <c r="F31" i="5" s="1"/>
  <c r="G33" i="5"/>
  <c r="G30" i="5" s="1"/>
  <c r="H33" i="5"/>
  <c r="H37" i="5" s="1"/>
  <c r="H31" i="5" s="1"/>
  <c r="I33" i="5"/>
  <c r="I37" i="5" s="1"/>
  <c r="I31" i="5" s="1"/>
  <c r="D33" i="5"/>
  <c r="D30" i="5" s="1"/>
  <c r="H66" i="5"/>
  <c r="G66" i="5"/>
  <c r="F66" i="5"/>
  <c r="E66" i="5"/>
  <c r="D66" i="5"/>
  <c r="C37" i="19" l="1"/>
  <c r="C38" i="19" s="1"/>
  <c r="H62" i="11"/>
  <c r="H64" i="11" s="1"/>
  <c r="D37" i="5"/>
  <c r="D31" i="5" s="1"/>
  <c r="H37" i="19"/>
  <c r="H38" i="19" s="1"/>
  <c r="H15" i="17"/>
  <c r="H10" i="18" s="1"/>
  <c r="H18" i="18" s="1"/>
  <c r="H30" i="5"/>
  <c r="G37" i="5"/>
  <c r="G31" i="5" s="1"/>
  <c r="I22" i="5" l="1"/>
  <c r="H22" i="5"/>
  <c r="G22" i="5"/>
  <c r="F22" i="5"/>
  <c r="E22" i="5"/>
  <c r="E21" i="5"/>
  <c r="D22" i="5"/>
  <c r="AT27" i="3"/>
  <c r="AT17" i="3" s="1"/>
  <c r="E23" i="5" l="1"/>
  <c r="AT21" i="3"/>
  <c r="D21" i="3"/>
  <c r="D27" i="3" s="1"/>
  <c r="E21" i="3"/>
  <c r="F21" i="3"/>
  <c r="F27" i="3" s="1"/>
  <c r="G21" i="3"/>
  <c r="AD27" i="3" l="1"/>
  <c r="AD17" i="3" s="1"/>
  <c r="AF27" i="3"/>
  <c r="AF17" i="3" s="1"/>
  <c r="AG27" i="3"/>
  <c r="AG17" i="3" s="1"/>
  <c r="AH27" i="3"/>
  <c r="AH17" i="3" s="1"/>
  <c r="AJ27" i="3"/>
  <c r="AJ17" i="3" s="1"/>
  <c r="AL27" i="3"/>
  <c r="AL17" i="3" s="1"/>
  <c r="AN27" i="3"/>
  <c r="AN17" i="3" s="1"/>
  <c r="AO27" i="3"/>
  <c r="AO17" i="3" s="1"/>
  <c r="AP27" i="3"/>
  <c r="AP17" i="3" s="1"/>
  <c r="AR27" i="3"/>
  <c r="AR17" i="3" s="1"/>
  <c r="AA21" i="3"/>
  <c r="AA27" i="3" s="1"/>
  <c r="W21" i="3"/>
  <c r="K27" i="3"/>
  <c r="AI21" i="3" l="1"/>
  <c r="AI27" i="3" s="1"/>
  <c r="L138" i="7"/>
  <c r="N138" i="7" s="1"/>
  <c r="L137" i="7"/>
  <c r="N135" i="7"/>
  <c r="L135" i="7"/>
  <c r="C19" i="7" s="1"/>
  <c r="C31" i="7" l="1"/>
  <c r="C16" i="7"/>
  <c r="N136" i="7"/>
  <c r="H19" i="7"/>
  <c r="L139" i="7"/>
  <c r="N137" i="7"/>
  <c r="N139" i="7" s="1"/>
  <c r="N141" i="7" s="1"/>
  <c r="C27" i="3"/>
  <c r="D21" i="5" l="1"/>
  <c r="D23" i="5" s="1"/>
  <c r="C33" i="3"/>
  <c r="E14" i="4" s="1"/>
  <c r="E27" i="3"/>
  <c r="G27" i="3"/>
  <c r="J19" i="7"/>
  <c r="H16" i="7"/>
  <c r="C12" i="11" s="1"/>
  <c r="H31" i="7"/>
  <c r="D24" i="5" l="1"/>
  <c r="D177" i="5" s="1"/>
  <c r="E10" i="4"/>
  <c r="D17" i="19" s="1"/>
  <c r="D18" i="19" s="1"/>
  <c r="J31" i="7"/>
  <c r="J16" i="7"/>
  <c r="G33" i="3"/>
  <c r="E33" i="3"/>
  <c r="C11" i="17"/>
  <c r="C15" i="17" s="1"/>
  <c r="C10" i="18" s="1"/>
  <c r="C18" i="18" s="1"/>
  <c r="C7" i="11"/>
  <c r="K33" i="3"/>
  <c r="I10" i="4" s="1"/>
  <c r="D21" i="19" s="1"/>
  <c r="I21" i="19" s="1"/>
  <c r="I14" i="4" l="1"/>
  <c r="C62" i="11"/>
  <c r="C64" i="11" s="1"/>
  <c r="C17" i="19"/>
  <c r="M33" i="3"/>
  <c r="M27" i="3" s="1"/>
  <c r="M21" i="3" s="1"/>
  <c r="E24" i="5"/>
  <c r="E177" i="5" s="1"/>
  <c r="O33" i="3"/>
  <c r="O27" i="3" s="1"/>
  <c r="O21" i="3" s="1"/>
  <c r="D22" i="19"/>
  <c r="F21" i="5"/>
  <c r="F23" i="5" s="1"/>
  <c r="S21" i="3"/>
  <c r="S27" i="3" s="1"/>
  <c r="S33" i="3" s="1"/>
  <c r="AE21" i="3"/>
  <c r="AC21" i="3"/>
  <c r="G21" i="5"/>
  <c r="G23" i="5" s="1"/>
  <c r="H21" i="5"/>
  <c r="H23" i="5" s="1"/>
  <c r="AA33" i="3"/>
  <c r="Q10" i="4" s="1"/>
  <c r="D29" i="19" s="1"/>
  <c r="U33" i="3" l="1"/>
  <c r="M14" i="4"/>
  <c r="F24" i="5"/>
  <c r="F177" i="5" s="1"/>
  <c r="M10" i="4"/>
  <c r="D25" i="19" s="1"/>
  <c r="C18" i="19"/>
  <c r="I17" i="19"/>
  <c r="I22" i="19"/>
  <c r="M21" i="19"/>
  <c r="N21" i="19" s="1"/>
  <c r="I29" i="19"/>
  <c r="D30" i="19"/>
  <c r="AC33" i="3"/>
  <c r="AC27" i="3" s="1"/>
  <c r="Q14" i="4"/>
  <c r="AE33" i="3"/>
  <c r="AE27" i="3" s="1"/>
  <c r="G24" i="5"/>
  <c r="G177" i="5" s="1"/>
  <c r="AI33" i="3"/>
  <c r="U10" i="4" s="1"/>
  <c r="D33" i="19" s="1"/>
  <c r="AK33" i="3" l="1"/>
  <c r="AM33" i="3" s="1"/>
  <c r="AM27" i="3" s="1"/>
  <c r="AM17" i="3" s="1"/>
  <c r="AM21" i="3" s="1"/>
  <c r="H24" i="5"/>
  <c r="H177" i="5" s="1"/>
  <c r="U14" i="4"/>
  <c r="D26" i="19"/>
  <c r="I25" i="19"/>
  <c r="I18" i="19"/>
  <c r="M17" i="19"/>
  <c r="N17" i="19" s="1"/>
  <c r="W33" i="3"/>
  <c r="W27" i="3" s="1"/>
  <c r="U27" i="3"/>
  <c r="U21" i="3" s="1"/>
  <c r="I30" i="19"/>
  <c r="M29" i="19"/>
  <c r="N29" i="19" s="1"/>
  <c r="D34" i="19"/>
  <c r="I33" i="19"/>
  <c r="I21" i="5"/>
  <c r="I23" i="5" s="1"/>
  <c r="AQ21" i="3"/>
  <c r="AQ27" i="3" s="1"/>
  <c r="AQ33" i="3" s="1"/>
  <c r="AK27" i="3" l="1"/>
  <c r="AK17" i="3" s="1"/>
  <c r="AK21" i="3" s="1"/>
  <c r="I26" i="19"/>
  <c r="M25" i="19"/>
  <c r="N25" i="19" s="1"/>
  <c r="I34" i="19"/>
  <c r="M33" i="19"/>
  <c r="N33" i="19" s="1"/>
  <c r="Y10" i="4"/>
  <c r="I24" i="5"/>
  <c r="I177" i="5" s="1"/>
  <c r="AS33" i="3"/>
  <c r="AS27" i="3" s="1"/>
  <c r="AS17" i="3" s="1"/>
  <c r="AS21" i="3" s="1"/>
  <c r="AU33" i="3"/>
  <c r="AU27" i="3" s="1"/>
  <c r="AU17" i="3" s="1"/>
  <c r="AU21" i="3" s="1"/>
  <c r="D37" i="19" l="1"/>
  <c r="Y14" i="4"/>
  <c r="I37" i="19" l="1"/>
  <c r="D38" i="19"/>
  <c r="I38" i="19" l="1"/>
  <c r="M37" i="19"/>
  <c r="N37" i="19" s="1"/>
</calcChain>
</file>

<file path=xl/sharedStrings.xml><?xml version="1.0" encoding="utf-8"?>
<sst xmlns="http://schemas.openxmlformats.org/spreadsheetml/2006/main" count="2837" uniqueCount="1156">
  <si>
    <t>Перечень</t>
  </si>
  <si>
    <t>ТОМ I</t>
  </si>
  <si>
    <t>№п/п</t>
  </si>
  <si>
    <t>Наименование</t>
  </si>
  <si>
    <t>Страница</t>
  </si>
  <si>
    <t>Основные производственные показатели регулируемой организации, приложение 3.1</t>
  </si>
  <si>
    <t>Расчет полезного отпуска тепловой энергии, приложение 4.1</t>
  </si>
  <si>
    <t>Структура полезного отпуска ТЭ (мощности), приложение 4.3</t>
  </si>
  <si>
    <t>Расчет расхода топлива по котельным, приложение 4.4</t>
  </si>
  <si>
    <t>Расчет баланса топлива, приложение 4.5</t>
  </si>
  <si>
    <t>Расходы на прочие покупаемые энергетические ресурсы, приложение 4.7</t>
  </si>
  <si>
    <t>Расходы на приобретение холодной воды и теплоносителя, приложение 4.8</t>
  </si>
  <si>
    <t>Расчет расходов на оплату труда, приложение 4.9</t>
  </si>
  <si>
    <t>Расчет амортизационных отчислений, приложение 4.10</t>
  </si>
  <si>
    <t>Смета расходов, приложение 1</t>
  </si>
  <si>
    <t>Смета расходов на передачу ТЭ, приложение 1</t>
  </si>
  <si>
    <t>Смета расходов на сбыт ТЭ, приложение 1</t>
  </si>
  <si>
    <t>Расчет операционных (подконтрольных) расходов на каждый год долгосрочного периода регулирования, приложение 5.2</t>
  </si>
  <si>
    <t>Реестр не подконтрольных расходов, приложение 5.3</t>
  </si>
  <si>
    <t>Реестр не подконтрольных расходов на передачу ТЭ, приложение 5.3</t>
  </si>
  <si>
    <t>Реестр расходов на приобретение энергетических ресурсов, холодной воды и теплоносителя, приложение 5.4</t>
  </si>
  <si>
    <t>Расчет необходимой валовой выручки методом индексации установленных тарифов, приложение 5.9</t>
  </si>
  <si>
    <t>Расчет регулируемых цен (тарифов), приложение 6.1</t>
  </si>
  <si>
    <t>Устав</t>
  </si>
  <si>
    <t>Свидетельства</t>
  </si>
  <si>
    <t>Сведения о тех.безопастности опасного объекта</t>
  </si>
  <si>
    <t>Приказ о вступлении в должность</t>
  </si>
  <si>
    <t>Решение №16</t>
  </si>
  <si>
    <t xml:space="preserve">Уведомление о размере страховых взносов на обязательное медицинское страхование от несчастных случаев на производстве и профессиональных заболеваний  </t>
  </si>
  <si>
    <t>Методика Ведения раздельного учета</t>
  </si>
  <si>
    <t>Бухгалтерский баланс</t>
  </si>
  <si>
    <t>Страховка</t>
  </si>
  <si>
    <t>Форма №1-46</t>
  </si>
  <si>
    <t>Форма №1-предприятие</t>
  </si>
  <si>
    <t>Форма №22 ЖКХ</t>
  </si>
  <si>
    <t>Справка о начислениях</t>
  </si>
  <si>
    <t>Справка о начисленной заработной плате</t>
  </si>
  <si>
    <t>Амортизация счет 02</t>
  </si>
  <si>
    <t>Ведомости счетов 23, 25,26</t>
  </si>
  <si>
    <t>Группировочная ведомость по счету 23</t>
  </si>
  <si>
    <t>Расшифровка разных сумм</t>
  </si>
  <si>
    <t>Кисель</t>
  </si>
  <si>
    <t>Соль</t>
  </si>
  <si>
    <t>Материалы</t>
  </si>
  <si>
    <t>Договор на на отпуск ГВС и ТЭ со столовой</t>
  </si>
  <si>
    <t>Договора, контракты со сторонними потребителями ГВС и ТЭ</t>
  </si>
  <si>
    <t>Договора, акты, счета-фактуры на выполненые работы со сторонними организациями</t>
  </si>
  <si>
    <t>ТОМ II</t>
  </si>
  <si>
    <t>Договор электроснабжения, доп.соглашение</t>
  </si>
  <si>
    <t>Договор поставки газа</t>
  </si>
  <si>
    <t>Счета-фактуры, акты за воду</t>
  </si>
  <si>
    <t>Договор по оказанию услуг по передаче ТЭ</t>
  </si>
  <si>
    <t>Счета-фактуры за электрическую энергию</t>
  </si>
  <si>
    <t>Справка потребления электроэнергии по ООО «ЯФВО» по участкам</t>
  </si>
  <si>
    <t>Договор на отпуск питьевой воды и прием сточных вод в коммунальную канализацию</t>
  </si>
  <si>
    <t>Счета-фактуры за газ, товарные накладные, акты и приложения</t>
  </si>
  <si>
    <t>Справка о потреблении воды котельной для выработки ТЭ</t>
  </si>
  <si>
    <t>Технические отчеты</t>
  </si>
  <si>
    <t>Схема сетей</t>
  </si>
  <si>
    <t>ТОМ III</t>
  </si>
  <si>
    <t>Перечень потребителей ТЭ И ГВС</t>
  </si>
  <si>
    <t>Договора с потребителями ТЭ и ГВС</t>
  </si>
  <si>
    <t>Экспертиза промышленной безопастности котлов</t>
  </si>
  <si>
    <t>Технический отчет по режимной наладке водоподготовительной установки и водно-химического режима паровых котлов</t>
  </si>
  <si>
    <t>ТОМ IV</t>
  </si>
  <si>
    <t>Производственная программа в сфере горячего водоснабжения</t>
  </si>
  <si>
    <t>Производственная программа по энергосбережению</t>
  </si>
  <si>
    <t>ООО «Ярославская фабрика валяной обуви»</t>
  </si>
  <si>
    <t>Дополнительные материалы для установления тарифов на ТЭ и горячее водоснабжение 2021-2023 гг.</t>
  </si>
  <si>
    <r>
      <rPr>
        <vertAlign val="superscript"/>
        <sz val="18"/>
        <color theme="1"/>
        <rFont val="Arial"/>
        <family val="2"/>
        <charset val="204"/>
      </rPr>
      <t>Том</t>
    </r>
    <r>
      <rPr>
        <vertAlign val="superscript"/>
        <sz val="18"/>
        <color theme="1"/>
        <rFont val="Arial"/>
        <family val="2"/>
        <charset val="204"/>
      </rPr>
      <t xml:space="preserve"> III</t>
    </r>
  </si>
  <si>
    <t>Данные о фактическом полезном отпуске ТЭ за 2016-2018 г.</t>
  </si>
  <si>
    <t>Помесячный план отпуска ТЭ на 2020 г. в разрезе потребителей</t>
  </si>
  <si>
    <t xml:space="preserve">Приказ об установлении скидки к страховому тарифу на обязательное социальное страхование от несчастных случаев на производстве и профессиональных заболеваний  </t>
  </si>
  <si>
    <t>Страховой полис обязательного страхования гражданской ответственности</t>
  </si>
  <si>
    <t>Свидетельство о регистрации</t>
  </si>
  <si>
    <t>Сведения характеризующий опасный производственный объект</t>
  </si>
  <si>
    <t>Амортизационная ведомость за 2018 год в разрезе оборудования на которое начисляется амортизация</t>
  </si>
  <si>
    <t>Производственная программа пл энергосбережению и повышению энергоэффективности ООО «ЯФВО» на 2019 год</t>
  </si>
  <si>
    <t>Приложение 3.1</t>
  </si>
  <si>
    <t>Основные производственные показатели регулируемой организации</t>
  </si>
  <si>
    <t>№</t>
  </si>
  <si>
    <t>Показатели</t>
  </si>
  <si>
    <t>Единица  измерения</t>
  </si>
  <si>
    <t>Факт 2019 года</t>
  </si>
  <si>
    <t>п/п</t>
  </si>
  <si>
    <t> 2</t>
  </si>
  <si>
    <t>Протяженность тепловых сетей в 2-трубном исчислении, в том числе:</t>
  </si>
  <si>
    <t>км</t>
  </si>
  <si>
    <t>1.1.</t>
  </si>
  <si>
    <t>Надземная (наземная) прокладка</t>
  </si>
  <si>
    <t>1.1.1</t>
  </si>
  <si>
    <t xml:space="preserve"> 50-250 мм</t>
  </si>
  <si>
    <t>1.1.2</t>
  </si>
  <si>
    <t xml:space="preserve"> 251-400 мм</t>
  </si>
  <si>
    <t>1.1.3</t>
  </si>
  <si>
    <t>401-550 мм</t>
  </si>
  <si>
    <t>1.1.4</t>
  </si>
  <si>
    <t>551-700 мм</t>
  </si>
  <si>
    <t>1.1.5</t>
  </si>
  <si>
    <t>701 мм и выше</t>
  </si>
  <si>
    <t>1.2</t>
  </si>
  <si>
    <t>Подземная прокладка, в том числе:</t>
  </si>
  <si>
    <t>1.2.1</t>
  </si>
  <si>
    <t xml:space="preserve">  канальная прокладка</t>
  </si>
  <si>
    <t>1.2.1.1</t>
  </si>
  <si>
    <t>1.2.1.2</t>
  </si>
  <si>
    <t>1.2.1.3</t>
  </si>
  <si>
    <t>1.2.1.4</t>
  </si>
  <si>
    <t>1.2.1.5</t>
  </si>
  <si>
    <t>1.2.2</t>
  </si>
  <si>
    <t xml:space="preserve"> бесканальная прокладка</t>
  </si>
  <si>
    <t>1.2.2.1</t>
  </si>
  <si>
    <t>1.2.2.2</t>
  </si>
  <si>
    <t>1.2.2.3</t>
  </si>
  <si>
    <t>1.2.2.4</t>
  </si>
  <si>
    <t>1.2.2.5</t>
  </si>
  <si>
    <t>Источники тепловой энергии с установленной генерирующей мощностью 25 МВт и более</t>
  </si>
  <si>
    <t>2.1</t>
  </si>
  <si>
    <t>Источник тепловой энергии 1</t>
  </si>
  <si>
    <t>2.1.1</t>
  </si>
  <si>
    <t>Установленная тепловая мощность 1 источника тепловой энергии</t>
  </si>
  <si>
    <t>Гкал/ч</t>
  </si>
  <si>
    <t>…</t>
  </si>
  <si>
    <t>и т.д.</t>
  </si>
  <si>
    <t>Источники тепловой энергии с установленной генерирующей мощностью менее 25 МВт</t>
  </si>
  <si>
    <t>3.1.</t>
  </si>
  <si>
    <t>3.1.1</t>
  </si>
  <si>
    <t>Суммарная установленная мощность источников тепловой энергии</t>
  </si>
  <si>
    <t>4.1</t>
  </si>
  <si>
    <t>в т.ч. ТЭЦ 25 МВт и более</t>
  </si>
  <si>
    <t>4.2</t>
  </si>
  <si>
    <t xml:space="preserve">          ТЭЦ менее 25 МВт</t>
  </si>
  <si>
    <t>4.3.</t>
  </si>
  <si>
    <t xml:space="preserve">          котельные</t>
  </si>
  <si>
    <t>4.4.</t>
  </si>
  <si>
    <t xml:space="preserve">          электробойлерные</t>
  </si>
  <si>
    <t>Экономист</t>
  </si>
  <si>
    <t>А.А. Аксенова</t>
  </si>
  <si>
    <t>Примечание: заполняется по каждой системе теплоснабжения, если при установлении цен (тарифов) применяется такая дифференциация.</t>
  </si>
  <si>
    <t>Приложение 4</t>
  </si>
  <si>
    <t>к Методическим указаниям</t>
  </si>
  <si>
    <t>утвержденным приказом ФСТ России</t>
  </si>
  <si>
    <t>от «13» июля 2013 г. № 760-э</t>
  </si>
  <si>
    <t>Формирование необходимой валовой выручки методом экономически обоснованных расходов</t>
  </si>
  <si>
    <t>Расчет полезного отпуска тепловой энергии</t>
  </si>
  <si>
    <t>всего</t>
  </si>
  <si>
    <t>в том числе</t>
  </si>
  <si>
    <t>вода</t>
  </si>
  <si>
    <t>отборный пар</t>
  </si>
  <si>
    <t>острый и редуциро-     ванный пар</t>
  </si>
  <si>
    <t>Отпуск тепловой энергии, поставляемой с коллекторов источника тепловой энергии, всего</t>
  </si>
  <si>
    <t>в том числе:</t>
  </si>
  <si>
    <t>- ТЭЦ 25 МВт и более</t>
  </si>
  <si>
    <t>- ТЭЦ менее 25 МВт</t>
  </si>
  <si>
    <t>- котельные</t>
  </si>
  <si>
    <t>- электробойлерные</t>
  </si>
  <si>
    <t>Покупная теплоэнергия</t>
  </si>
  <si>
    <t>Расход тепловой энергии на хозяйственные нужды</t>
  </si>
  <si>
    <t>Отпуск тепловой энергии от источника тепловой энергии  (полезный отпуск)</t>
  </si>
  <si>
    <t>Потери тепловой энергии в сети (нормативные)*</t>
  </si>
  <si>
    <t>5.1</t>
  </si>
  <si>
    <t>- через изоляцию</t>
  </si>
  <si>
    <t>5.2</t>
  </si>
  <si>
    <t>- с потерями теплоносителя</t>
  </si>
  <si>
    <t>5.3</t>
  </si>
  <si>
    <t>то же в % к отпуску тепловой энергии от источника тепловой энергии</t>
  </si>
  <si>
    <t>Отпуск тепловой энергии из тепловой сети (полезный отпуск), всего</t>
  </si>
  <si>
    <t>Примечания:</t>
  </si>
  <si>
    <t>1. Заполняется по каждому источнику тепловой энергии, по каждой системе теплоснабжения, если при установлении цен (тарифов) применяется такая дифференциация, по каждой организации, осуществляющей деятельность по производству тепловой энергии, в целом по единой теплоснабжающей организации.</t>
  </si>
  <si>
    <t>2. В стр. 3 заполняется расход тепловой энергии на хозяйственные нужды только на источнике тепловой энергии.</t>
  </si>
  <si>
    <t>3. Стр. 4 = стр. 1 + стр. 2 – стр. 3.</t>
  </si>
  <si>
    <t>4. Стр. 6 = стр. 4 – стр. 5.</t>
  </si>
  <si>
    <t>5. В строке 5 указываются фактические потери тепловой энергии в сети в случае предусмотренном пунктом 90 Основ ценообразования в сфере теплоснабжения, утвержденных постановлением Правительства Российской федерации от 22.10.2012 № 1075.</t>
  </si>
  <si>
    <t>Приложение 4.3</t>
  </si>
  <si>
    <t>Структура полезного отпуска тепловой энергии (мощности)</t>
  </si>
  <si>
    <t>Суммарная договорная (заявленная) тепловая нагрузка по всем договорам теплоснабжения, Гкал/час</t>
  </si>
  <si>
    <t>в т.ч по нерегулируемым договорам, Гкал/час</t>
  </si>
  <si>
    <t>Суммарный полезный отпуск тепловой энергии энергия,</t>
  </si>
  <si>
    <t>в т.ч по нерегулируемым договорам, тыс. Гкал</t>
  </si>
  <si>
    <t>тыс. Гкал</t>
  </si>
  <si>
    <t>Всего отпущено потребителям</t>
  </si>
  <si>
    <t>Вода</t>
  </si>
  <si>
    <t>Отборный пар</t>
  </si>
  <si>
    <t>- от 1,2 до 2,5 кгс/кв. см</t>
  </si>
  <si>
    <t>- от 2,5 до 7,0 кгс/кв. см</t>
  </si>
  <si>
    <t>- от 7,0 до 13,0 кгс/кв. см</t>
  </si>
  <si>
    <t>- свыше 13,0 кгс/кв. см</t>
  </si>
  <si>
    <t>Острый и редуцированный пар</t>
  </si>
  <si>
    <t>В том числе</t>
  </si>
  <si>
    <t>Население</t>
  </si>
  <si>
    <t>1. Заполняется по каждому источнику тепловой энергии, по каждой системе теплоснабжения, если при установлении цен (тарифов) применяется такая дифференциация, по каждой теплоснабжающей, теплосетевой организации, в целом по единой теплоснабжающей организации.</t>
  </si>
  <si>
    <t>2. Может заполняться с помесячной разбивкой.</t>
  </si>
  <si>
    <t>Приложение 4.4</t>
  </si>
  <si>
    <t>Расчет расхода топлива по электростанциям (котельным)</t>
  </si>
  <si>
    <t>№ п/п</t>
  </si>
  <si>
    <t>Единица измерения</t>
  </si>
  <si>
    <t>1</t>
  </si>
  <si>
    <t>Выработка электроэнергии, всего</t>
  </si>
  <si>
    <t>млн.кВтч</t>
  </si>
  <si>
    <t>Расход электроэнергии на собственные нужды:</t>
  </si>
  <si>
    <t>на производство электроэнергии</t>
  </si>
  <si>
    <t>то же в % к выработке электроэнергии</t>
  </si>
  <si>
    <t>%</t>
  </si>
  <si>
    <t>2.2</t>
  </si>
  <si>
    <t>на производство тепловой энергии</t>
  </si>
  <si>
    <t>2.2.1</t>
  </si>
  <si>
    <t>то же в кВтч/Гкал</t>
  </si>
  <si>
    <t>кВтч/Гкал</t>
  </si>
  <si>
    <t>Отпуск электроэнергии с шин</t>
  </si>
  <si>
    <t>4</t>
  </si>
  <si>
    <t>Расход электроэнергии на производственные и хозяйственные нужды</t>
  </si>
  <si>
    <t>то же в % к отпуску с шин</t>
  </si>
  <si>
    <t>5</t>
  </si>
  <si>
    <t>Расход электроэнергии на потери в трансформаторах</t>
  </si>
  <si>
    <t>Полезный отпуск электроэнергии в сеть</t>
  </si>
  <si>
    <t>Отпуск тепловой энергии, поставляемой с коллекторов источника тепловой энергии</t>
  </si>
  <si>
    <t>тыс.Гкал</t>
  </si>
  <si>
    <t>Расход теплоэнергии на хозяйственные нужды:</t>
  </si>
  <si>
    <t>8.1</t>
  </si>
  <si>
    <t>то же в % к отпуску теплоэнергии</t>
  </si>
  <si>
    <t>Отпуск тепловой энергии от источника тепловой энергии (полезный отпуск)</t>
  </si>
  <si>
    <t>Нормативный удельный расход условного топлива на производство электроэнергии</t>
  </si>
  <si>
    <t>г/кВтч</t>
  </si>
  <si>
    <t>Расход условного топлива на производство электроэнергии</t>
  </si>
  <si>
    <t>тыс.тут</t>
  </si>
  <si>
    <t>Нормативный удельный расход условного топлива на производство тепловой энергии</t>
  </si>
  <si>
    <t>кг/Гкал</t>
  </si>
  <si>
    <t>Итого расход условного топлива на производство тепловой энергии</t>
  </si>
  <si>
    <t>Расход т у.т., всего</t>
  </si>
  <si>
    <t>Удельный вес расхода топлива на производство тепловой энергии (п.15/п.16)</t>
  </si>
  <si>
    <t>Расход условного топлива</t>
  </si>
  <si>
    <t>18.1</t>
  </si>
  <si>
    <t>уголь всего, в том числе:</t>
  </si>
  <si>
    <t>18.2</t>
  </si>
  <si>
    <t>мазут</t>
  </si>
  <si>
    <t>18.3</t>
  </si>
  <si>
    <t>газ всего, в том числе:</t>
  </si>
  <si>
    <t>18.3.1</t>
  </si>
  <si>
    <t>газ лимитный</t>
  </si>
  <si>
    <t>18.3.2</t>
  </si>
  <si>
    <t>газ сверхлимитный</t>
  </si>
  <si>
    <t>18.3.3</t>
  </si>
  <si>
    <t>газ коммерческий</t>
  </si>
  <si>
    <t>18.4</t>
  </si>
  <si>
    <t>др.виды топлива</t>
  </si>
  <si>
    <t>18.5</t>
  </si>
  <si>
    <t>Доля</t>
  </si>
  <si>
    <t>19.1</t>
  </si>
  <si>
    <t>19.2</t>
  </si>
  <si>
    <t>19.3</t>
  </si>
  <si>
    <t>19.3.1</t>
  </si>
  <si>
    <r>
      <t xml:space="preserve">газ </t>
    </r>
    <r>
      <rPr>
        <sz val="12"/>
        <color rgb="FF000000"/>
        <rFont val="Times New Roman"/>
        <family val="1"/>
        <charset val="204"/>
      </rPr>
      <t>лимитный</t>
    </r>
  </si>
  <si>
    <t>19.3.2</t>
  </si>
  <si>
    <r>
      <t xml:space="preserve">газ </t>
    </r>
    <r>
      <rPr>
        <sz val="12"/>
        <color rgb="FF000000"/>
        <rFont val="Times New Roman"/>
        <family val="1"/>
        <charset val="204"/>
      </rPr>
      <t>сверхлимитный</t>
    </r>
  </si>
  <si>
    <t>19.3.3</t>
  </si>
  <si>
    <r>
      <t xml:space="preserve">газ </t>
    </r>
    <r>
      <rPr>
        <sz val="12"/>
        <color rgb="FF000000"/>
        <rFont val="Times New Roman"/>
        <family val="1"/>
        <charset val="204"/>
      </rPr>
      <t>коммерческий</t>
    </r>
  </si>
  <si>
    <t>19.4</t>
  </si>
  <si>
    <t>Переводной коэффициент</t>
  </si>
  <si>
    <t>20.1</t>
  </si>
  <si>
    <t>20.2</t>
  </si>
  <si>
    <t>20.3</t>
  </si>
  <si>
    <t>20.3.1</t>
  </si>
  <si>
    <r>
      <t xml:space="preserve">газ </t>
    </r>
    <r>
      <rPr>
        <sz val="12"/>
        <color rgb="FF000000"/>
        <rFont val="Times New Roman"/>
        <family val="1"/>
        <charset val="204"/>
      </rPr>
      <t>лимитныйгаз лимитный</t>
    </r>
  </si>
  <si>
    <t>20.3.2</t>
  </si>
  <si>
    <r>
      <t xml:space="preserve">газ </t>
    </r>
    <r>
      <rPr>
        <sz val="12"/>
        <color rgb="FF000000"/>
        <rFont val="Times New Roman"/>
        <family val="1"/>
        <charset val="204"/>
      </rPr>
      <t xml:space="preserve">сверхлимитныйгаз </t>
    </r>
    <r>
      <rPr>
        <sz val="12"/>
        <color rgb="FF000000"/>
        <rFont val="Times New Roman"/>
        <family val="1"/>
        <charset val="204"/>
      </rPr>
      <t>сверхлимитный</t>
    </r>
  </si>
  <si>
    <t>20.3.3</t>
  </si>
  <si>
    <r>
      <t xml:space="preserve">газ </t>
    </r>
    <r>
      <rPr>
        <sz val="12"/>
        <color rgb="FF000000"/>
        <rFont val="Times New Roman"/>
        <family val="1"/>
        <charset val="204"/>
      </rPr>
      <t>коммерческийгаз коммерческий</t>
    </r>
  </si>
  <si>
    <t>20.4</t>
  </si>
  <si>
    <t>Расход натурального топлива</t>
  </si>
  <si>
    <t>млн.куб.м</t>
  </si>
  <si>
    <t>21.1</t>
  </si>
  <si>
    <t>21.2</t>
  </si>
  <si>
    <t>21.3</t>
  </si>
  <si>
    <t>21.3.1</t>
  </si>
  <si>
    <t>21.3.2</t>
  </si>
  <si>
    <t>21.3.3</t>
  </si>
  <si>
    <t>21.4</t>
  </si>
  <si>
    <t>тыс. тнт</t>
  </si>
  <si>
    <t>Индекс роста цен натурального топлива</t>
  </si>
  <si>
    <t>22.1</t>
  </si>
  <si>
    <t>22.2</t>
  </si>
  <si>
    <t>22.3</t>
  </si>
  <si>
    <t>22.3.1</t>
  </si>
  <si>
    <t>22.3.2</t>
  </si>
  <si>
    <t>22.3.3</t>
  </si>
  <si>
    <t>22.4</t>
  </si>
  <si>
    <t>Цена натурального топлива</t>
  </si>
  <si>
    <t>руб./тыс.куб.м</t>
  </si>
  <si>
    <t>23.1</t>
  </si>
  <si>
    <t>23.2</t>
  </si>
  <si>
    <t>23.3</t>
  </si>
  <si>
    <t>23.3.1</t>
  </si>
  <si>
    <t>23.3.2</t>
  </si>
  <si>
    <t>23.3.3</t>
  </si>
  <si>
    <t>23.4</t>
  </si>
  <si>
    <t>руб./тнт</t>
  </si>
  <si>
    <t>Стоимость натурального топлива</t>
  </si>
  <si>
    <t>тыс.руб.</t>
  </si>
  <si>
    <t>24.1</t>
  </si>
  <si>
    <t>24.2</t>
  </si>
  <si>
    <t>24.3</t>
  </si>
  <si>
    <t>24.3.1</t>
  </si>
  <si>
    <t>24.3.2</t>
  </si>
  <si>
    <t>24.3.3</t>
  </si>
  <si>
    <t>24.4</t>
  </si>
  <si>
    <t>24.5</t>
  </si>
  <si>
    <t>Стоимость натурального топлива на производство тепловой энергии по видам топлива</t>
  </si>
  <si>
    <t>25.1</t>
  </si>
  <si>
    <t>25.2</t>
  </si>
  <si>
    <t>25.3</t>
  </si>
  <si>
    <t>25.3.1</t>
  </si>
  <si>
    <t>25.3.2</t>
  </si>
  <si>
    <t>25.3.3</t>
  </si>
  <si>
    <t>25.4</t>
  </si>
  <si>
    <t>Индекс роста тарифа ж/д перевозки / тарифа ГРО, ПССУ</t>
  </si>
  <si>
    <t>26.1</t>
  </si>
  <si>
    <t>26.2</t>
  </si>
  <si>
    <t>26.3</t>
  </si>
  <si>
    <t>26.3.1</t>
  </si>
  <si>
    <t>26.3.2</t>
  </si>
  <si>
    <t>26.3.3</t>
  </si>
  <si>
    <t>26.4</t>
  </si>
  <si>
    <t>Тариф ж/д перевозки / тариф ГРО, ПССУ</t>
  </si>
  <si>
    <t>27.1</t>
  </si>
  <si>
    <t>27.2</t>
  </si>
  <si>
    <t>27.3</t>
  </si>
  <si>
    <t>руб./ тыс.куб.м</t>
  </si>
  <si>
    <t>27.3.1</t>
  </si>
  <si>
    <t>27.3.2</t>
  </si>
  <si>
    <t>27.3.3</t>
  </si>
  <si>
    <t>27.4</t>
  </si>
  <si>
    <t>Стоимость ж/д перевозки</t>
  </si>
  <si>
    <t>28.1</t>
  </si>
  <si>
    <t>28.2</t>
  </si>
  <si>
    <t>28.3</t>
  </si>
  <si>
    <t>28.3.1</t>
  </si>
  <si>
    <t>28.3.2</t>
  </si>
  <si>
    <t>28.3.3</t>
  </si>
  <si>
    <t>28.4</t>
  </si>
  <si>
    <t>28.5</t>
  </si>
  <si>
    <t>Стоимость ж/д перевозки на производство тепловой энергии по видам топлива</t>
  </si>
  <si>
    <t>29.1</t>
  </si>
  <si>
    <t>29.2</t>
  </si>
  <si>
    <t>29.3</t>
  </si>
  <si>
    <t>29.3.1</t>
  </si>
  <si>
    <t>29.3.2</t>
  </si>
  <si>
    <t>29.3.3</t>
  </si>
  <si>
    <t>29.4</t>
  </si>
  <si>
    <t>Стоимость натурального топлива с учетом перевозки</t>
  </si>
  <si>
    <t>30.1</t>
  </si>
  <si>
    <t>30.2</t>
  </si>
  <si>
    <t>30.3</t>
  </si>
  <si>
    <t>30.3.1</t>
  </si>
  <si>
    <t>30.3.2</t>
  </si>
  <si>
    <t>30.3.3</t>
  </si>
  <si>
    <t>30.4</t>
  </si>
  <si>
    <t>30.5</t>
  </si>
  <si>
    <t>Цена условного топлива с учетом перевозки</t>
  </si>
  <si>
    <t>руб./тут</t>
  </si>
  <si>
    <t>31.1</t>
  </si>
  <si>
    <t>31.2</t>
  </si>
  <si>
    <t>31.3</t>
  </si>
  <si>
    <t>31.3.1</t>
  </si>
  <si>
    <t>31.3.2</t>
  </si>
  <si>
    <t>31.3.3</t>
  </si>
  <si>
    <t>31.4</t>
  </si>
  <si>
    <t>31.5</t>
  </si>
  <si>
    <t>Цена натурального топлива с учетом перевозки</t>
  </si>
  <si>
    <t>32.1</t>
  </si>
  <si>
    <t>32.2</t>
  </si>
  <si>
    <t>32.3</t>
  </si>
  <si>
    <t>32.3.1</t>
  </si>
  <si>
    <t>32.3.2</t>
  </si>
  <si>
    <t>32.3.3</t>
  </si>
  <si>
    <t>32.4</t>
  </si>
  <si>
    <t>Топливная составляющая тарифа</t>
  </si>
  <si>
    <t>руб./Гкал</t>
  </si>
  <si>
    <t>объем</t>
  </si>
  <si>
    <t>цена</t>
  </si>
  <si>
    <t>Декабрь</t>
  </si>
  <si>
    <t>Приложение 4.5</t>
  </si>
  <si>
    <t>Расчет баланса топлива</t>
  </si>
  <si>
    <t>Электростанция (котельная)</t>
  </si>
  <si>
    <t>Вид топлива/Калорийность топлива, ккал/кг н.т</t>
  </si>
  <si>
    <t>Остаток на начало периода</t>
  </si>
  <si>
    <t>Приход натурального топлива</t>
  </si>
  <si>
    <t>Остаток на конец периода</t>
  </si>
  <si>
    <t>всего, тыс. т.н.т.</t>
  </si>
  <si>
    <t>цена, руб./т.н.т.</t>
  </si>
  <si>
    <t>стоимость, тыс. руб.</t>
  </si>
  <si>
    <t>всего, т.н.т.</t>
  </si>
  <si>
    <t>цена франко станция</t>
  </si>
  <si>
    <t>дальность перевозки</t>
  </si>
  <si>
    <t>тариф на перевозку</t>
  </si>
  <si>
    <t>норматив потерь при перевозке</t>
  </si>
  <si>
    <t>цена франко станция назначения, руб./т.н.т.</t>
  </si>
  <si>
    <t>ТЭС 1</t>
  </si>
  <si>
    <t>Газ…</t>
  </si>
  <si>
    <t>Уголь…</t>
  </si>
  <si>
    <t>Мазут</t>
  </si>
  <si>
    <t>Торф</t>
  </si>
  <si>
    <t>Прочие</t>
  </si>
  <si>
    <t>Всего</t>
  </si>
  <si>
    <t>__</t>
  </si>
  <si>
    <r>
      <t>1.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К таблице прилагается расшифровка по поставщикам топлива с указанием объемов поставок и согласованных (договорных) цен.</t>
    </r>
  </si>
  <si>
    <r>
      <t>2.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Гр. 5 = гр. 3* гр. 4.</t>
    </r>
  </si>
  <si>
    <r>
      <t>3.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Гр. 11 = (гр. 7 + гр. 8 * гр. 9) * (1 + гр. 10).</t>
    </r>
  </si>
  <si>
    <r>
      <t>4.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Гр. 12 = гр. 6 * гр. 11 * 10</t>
    </r>
    <r>
      <rPr>
        <vertAlign val="superscript"/>
        <sz val="12"/>
        <color rgb="FF000000"/>
        <rFont val="Times New Roman"/>
        <family val="1"/>
        <charset val="204"/>
      </rPr>
      <t>-3</t>
    </r>
    <r>
      <rPr>
        <sz val="12"/>
        <color rgb="FF000000"/>
        <rFont val="Times New Roman"/>
        <family val="1"/>
        <charset val="204"/>
      </rPr>
      <t>.</t>
    </r>
  </si>
  <si>
    <r>
      <t>5.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Гр. 14 = (гр. 5 + гр. 12) / (гр. 3 + гр. 6 * 10</t>
    </r>
    <r>
      <rPr>
        <vertAlign val="superscript"/>
        <sz val="12"/>
        <color rgb="FF000000"/>
        <rFont val="Times New Roman"/>
        <family val="1"/>
        <charset val="204"/>
      </rPr>
      <t>-3</t>
    </r>
    <r>
      <rPr>
        <sz val="12"/>
        <color rgb="FF000000"/>
        <rFont val="Times New Roman"/>
        <family val="1"/>
        <charset val="204"/>
      </rPr>
      <t>).</t>
    </r>
  </si>
  <si>
    <r>
      <t>6.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Гр. 15 = гр. 13 * гр. 14 * 10</t>
    </r>
    <r>
      <rPr>
        <vertAlign val="superscript"/>
        <sz val="12"/>
        <color rgb="FF000000"/>
        <rFont val="Times New Roman"/>
        <family val="1"/>
        <charset val="204"/>
      </rPr>
      <t>-3</t>
    </r>
    <r>
      <rPr>
        <sz val="12"/>
        <color rgb="FF000000"/>
        <rFont val="Times New Roman"/>
        <family val="1"/>
        <charset val="204"/>
      </rPr>
      <t>.</t>
    </r>
  </si>
  <si>
    <r>
      <t>7.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Гр. 16 = гр. 3 + гр. 6 * 10</t>
    </r>
    <r>
      <rPr>
        <vertAlign val="superscript"/>
        <sz val="12"/>
        <color rgb="FF000000"/>
        <rFont val="Times New Roman"/>
        <family val="1"/>
        <charset val="204"/>
      </rPr>
      <t>-3</t>
    </r>
    <r>
      <rPr>
        <sz val="12"/>
        <color rgb="FF000000"/>
        <rFont val="Times New Roman"/>
        <family val="1"/>
        <charset val="204"/>
      </rPr>
      <t xml:space="preserve"> – гр. 13 * 10</t>
    </r>
    <r>
      <rPr>
        <vertAlign val="superscript"/>
        <sz val="12"/>
        <color rgb="FF000000"/>
        <rFont val="Times New Roman"/>
        <family val="1"/>
        <charset val="204"/>
      </rPr>
      <t>-3</t>
    </r>
    <r>
      <rPr>
        <sz val="12"/>
        <color rgb="FF000000"/>
        <rFont val="Times New Roman"/>
        <family val="1"/>
        <charset val="204"/>
      </rPr>
      <t>.</t>
    </r>
  </si>
  <si>
    <r>
      <t>8.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Гр. 17 = гр. 14.</t>
    </r>
  </si>
  <si>
    <r>
      <t>9.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Гр. 18 = гр. 5 + гр. 12 – гр. 15.</t>
    </r>
  </si>
  <si>
    <t>Приложение 4.7</t>
  </si>
  <si>
    <t>Расходы на прочие покупаемые энергетические ресурсы</t>
  </si>
  <si>
    <t>Наименование поставщика</t>
  </si>
  <si>
    <t>Объем покупной энергии,</t>
  </si>
  <si>
    <t>Расчетная мощность, тыс. кВт (Гкал/ч)</t>
  </si>
  <si>
    <t>Тариф</t>
  </si>
  <si>
    <t>Затраты на покупку,</t>
  </si>
  <si>
    <t>млн. кВт·ч (тыс. Гкал)</t>
  </si>
  <si>
    <t>тыс. руб.</t>
  </si>
  <si>
    <t>односта-вочный</t>
  </si>
  <si>
    <t>двухставочный</t>
  </si>
  <si>
    <t>энергии</t>
  </si>
  <si>
    <t>мощности</t>
  </si>
  <si>
    <t>ставка</t>
  </si>
  <si>
    <t>за мощность</t>
  </si>
  <si>
    <t>за энергию</t>
  </si>
  <si>
    <t>руб./тыс. кВт·ч (руб./Гкал)</t>
  </si>
  <si>
    <t>руб./МВт в мес.</t>
  </si>
  <si>
    <t>(тыс. руб./</t>
  </si>
  <si>
    <t>Гкал/ч в мес.)</t>
  </si>
  <si>
    <t>2 </t>
  </si>
  <si>
    <t>1 </t>
  </si>
  <si>
    <t>Электрическая энергия, в том числе:</t>
  </si>
  <si>
    <t>1.1</t>
  </si>
  <si>
    <t>оптовый рынок</t>
  </si>
  <si>
    <t>розничный рынок</t>
  </si>
  <si>
    <t>поставщик 1</t>
  </si>
  <si>
    <t> 2.</t>
  </si>
  <si>
    <t>Тепловая энергия, в том числе:</t>
  </si>
  <si>
    <t>поставщик 2</t>
  </si>
  <si>
    <t>2.3</t>
  </si>
  <si>
    <t>n</t>
  </si>
  <si>
    <t>Итого</t>
  </si>
  <si>
    <t> 1</t>
  </si>
  <si>
    <t>Электрическая  энергия, в том числе:</t>
  </si>
  <si>
    <t>Тепловая  энергия</t>
  </si>
  <si>
    <t>эл.эн</t>
  </si>
  <si>
    <t>мощность</t>
  </si>
  <si>
    <t>цена ЭЛ.ЭН</t>
  </si>
  <si>
    <t>цена МОЩН</t>
  </si>
  <si>
    <t>стом элэн</t>
  </si>
  <si>
    <t>стоим.мощности</t>
  </si>
  <si>
    <t>счетчик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</si>
  <si>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</si>
  <si>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</si>
  <si>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</si>
  <si>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</si>
  <si>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</si>
  <si>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</si>
  <si>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</si>
  <si>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</si>
  <si>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</si>
  <si>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</si>
  <si>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</si>
  <si>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итого</t>
  </si>
  <si>
    <t>Приложение 4.8</t>
  </si>
  <si>
    <t>Расходы на приобретение холодной воды и теплоносителя</t>
  </si>
  <si>
    <t>№ п.п.</t>
  </si>
  <si>
    <t>Вид сырья и материалов</t>
  </si>
  <si>
    <t>Расчетный объем</t>
  </si>
  <si>
    <t>Планируемая (расчетная) цена</t>
  </si>
  <si>
    <t>Расходы на приобретение</t>
  </si>
  <si>
    <r>
      <t>м</t>
    </r>
    <r>
      <rPr>
        <vertAlign val="superscript"/>
        <sz val="12"/>
        <color rgb="FF000000"/>
        <rFont val="Times New Roman"/>
        <family val="1"/>
        <charset val="204"/>
      </rPr>
      <t>3</t>
    </r>
  </si>
  <si>
    <r>
      <t>тыс.руб./м</t>
    </r>
    <r>
      <rPr>
        <vertAlign val="superscript"/>
        <sz val="12"/>
        <color rgb="FF000000"/>
        <rFont val="Times New Roman"/>
        <family val="1"/>
        <charset val="204"/>
      </rPr>
      <t>3</t>
    </r>
  </si>
  <si>
    <t>Расходы на холодную воду, в том числе</t>
  </si>
  <si>
    <t>на производство электрической энергии</t>
  </si>
  <si>
    <t xml:space="preserve"> на производство тепловой энергии</t>
  </si>
  <si>
    <t>1.3</t>
  </si>
  <si>
    <t>на производство теплоносителя</t>
  </si>
  <si>
    <t xml:space="preserve"> </t>
  </si>
  <si>
    <t>1.4</t>
  </si>
  <si>
    <t>прочая продукция</t>
  </si>
  <si>
    <t>Расходы на теплоноситель</t>
  </si>
  <si>
    <r>
      <t>1.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Заполняется по каждому источнику тепловой энергии, по каждой системе теплоснабжения, если при установлении цен (тарифов) применяется такая дифференциация, по каждому виду регулируемой деятельности, по каждой теплоснабжающей, теплосетевой организации, в целом по единой теплоснабжающей организации.</t>
    </r>
  </si>
  <si>
    <r>
      <t>2.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Для источников тепловой энергии, функционирующих в режиме комбинированной выработки электрической и тепловой энергии, таблица заполняется в целом по источнику тепловой энергии. Строки 1.1 – 1.4 заполняются по результатам распределения расходов между тепловой и электрической энергией в соответствии с главой VIII Методических указаний.</t>
    </r>
  </si>
  <si>
    <r>
      <t>3.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Гр. 5 = гр. 3* гр. 4.</t>
    </r>
  </si>
  <si>
    <r>
      <t>4.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Гр. 8 = гр. 6* гр. 7.</t>
    </r>
  </si>
  <si>
    <t>СЧЕТА ФАКТУРЫ</t>
  </si>
  <si>
    <t>стоим</t>
  </si>
  <si>
    <t>май</t>
  </si>
  <si>
    <t>ДАННЫЕ ГЛАВНОГО ИНЖЕНЕРА</t>
  </si>
  <si>
    <t>Приложение 4.9
к Методическим указаниям,
утвержденным приказом ФСТ России
от 13.06.2013 N 760-э</t>
  </si>
  <si>
    <t>Расчет расходов на оплату труда</t>
  </si>
  <si>
    <t>N
п.п.</t>
  </si>
  <si>
    <t>1.</t>
  </si>
  <si>
    <t>Численность</t>
  </si>
  <si>
    <t>Нормативная численность</t>
  </si>
  <si>
    <t>чел.</t>
  </si>
  <si>
    <t>в т.ч. привлеченный персонал</t>
  </si>
  <si>
    <t>1.2.</t>
  </si>
  <si>
    <t>Нормативная численность ППП</t>
  </si>
  <si>
    <t>без привлеченного персонала</t>
  </si>
  <si>
    <t>1.3.</t>
  </si>
  <si>
    <t>Фактическая численность</t>
  </si>
  <si>
    <t>% отношения факта к нормативу</t>
  </si>
  <si>
    <t>1.4.</t>
  </si>
  <si>
    <t>Численность на вводы по нормативу</t>
  </si>
  <si>
    <t>1.5.</t>
  </si>
  <si>
    <t>Численность, принятая для расчета</t>
  </si>
  <si>
    <t>2.</t>
  </si>
  <si>
    <t>Средняя зарплата</t>
  </si>
  <si>
    <t>2.1.</t>
  </si>
  <si>
    <t>Тарифная ставка рабочего 1-го разряда</t>
  </si>
  <si>
    <t>руб.</t>
  </si>
  <si>
    <t>Дефлятор по заработной плате</t>
  </si>
  <si>
    <t>2.2.</t>
  </si>
  <si>
    <t>Тарифная ставка рабочего 1 разряда с учетом дефлятора</t>
  </si>
  <si>
    <t>2.3.</t>
  </si>
  <si>
    <t>Средняя ступень оплаты труда</t>
  </si>
  <si>
    <t>Тарифный коэффициент, соответствующий ступени по оплате труда</t>
  </si>
  <si>
    <t>Среднемесячная тарифная ставка ППП</t>
  </si>
  <si>
    <t>2.6.</t>
  </si>
  <si>
    <t>Выплаты, связанные с режимом работы, с условиями труда 1 работника:</t>
  </si>
  <si>
    <t>- процент выплаты</t>
  </si>
  <si>
    <t>- сумма выплат</t>
  </si>
  <si>
    <t>2.7.</t>
  </si>
  <si>
    <t>Текущее премирование:</t>
  </si>
  <si>
    <t>2.8.</t>
  </si>
  <si>
    <t>Вознаграждение за выслугу лет:</t>
  </si>
  <si>
    <t>2.9.</t>
  </si>
  <si>
    <t>Выплаты по итогам года:</t>
  </si>
  <si>
    <t>2.10.</t>
  </si>
  <si>
    <t>2.11.</t>
  </si>
  <si>
    <t>2.12.</t>
  </si>
  <si>
    <t>Выплаты по районному коэффициенту и северные надбавки:</t>
  </si>
  <si>
    <t>3.</t>
  </si>
  <si>
    <t>ИТОГО среднемесячная оплата труда на 1 работника</t>
  </si>
  <si>
    <t>4.</t>
  </si>
  <si>
    <t>Расчет ФОТ (вкл. в расходы на производство продукции (услуг))</t>
  </si>
  <si>
    <t>4.1.</t>
  </si>
  <si>
    <t>Льготный проезд к месту отдыха</t>
  </si>
  <si>
    <t>4.2.</t>
  </si>
  <si>
    <t>Выплаты в соответствии с порядком назначения и выплаты ежемесячных компенсационных выплат отдельным категориям граждан*</t>
  </si>
  <si>
    <t>Количество месяцев в периоде регулирования</t>
  </si>
  <si>
    <t>ИТОГО средства на оплату труда ППП</t>
  </si>
  <si>
    <t>4.4.1</t>
  </si>
  <si>
    <t>- на производство электрической энергии</t>
  </si>
  <si>
    <t>4.4.2</t>
  </si>
  <si>
    <t>- на производство тепловой энергии</t>
  </si>
  <si>
    <t>4.4.3</t>
  </si>
  <si>
    <t>- на производство теплоносителя</t>
  </si>
  <si>
    <t>4.4.4</t>
  </si>
  <si>
    <t>- прочая продукция</t>
  </si>
  <si>
    <t>5.</t>
  </si>
  <si>
    <t>Расчет по непромышленной группе (вкл. в балансовую прибыль)</t>
  </si>
  <si>
    <t>5.1.</t>
  </si>
  <si>
    <t>5.2.</t>
  </si>
  <si>
    <t>Планируемая численность</t>
  </si>
  <si>
    <t>5.3.</t>
  </si>
  <si>
    <t>Расчетная средняя зарплата</t>
  </si>
  <si>
    <t>5.4.</t>
  </si>
  <si>
    <t>5.5.</t>
  </si>
  <si>
    <t>По постановлению N 1206 от 03.11.94</t>
  </si>
  <si>
    <t>5.6.</t>
  </si>
  <si>
    <t>ИТОГО ФОТ непром. группы</t>
  </si>
  <si>
    <t>5.6.1</t>
  </si>
  <si>
    <t>5.6.2</t>
  </si>
  <si>
    <t>5.6.3</t>
  </si>
  <si>
    <t>5.6.4</t>
  </si>
  <si>
    <t>5.7.</t>
  </si>
  <si>
    <t>Коэффициент для расчета по непром. группе</t>
  </si>
  <si>
    <t>Заполняется по каждому источнику тепловой энергии, по каждой системе теплоснабжения, если при установлении цен (тарифов) применяется такая дифференциация, каждому виду регулируемой деятельности, по каждой теплоснабжающей, теплосетевой организации, в целом по единой теплоснабжающей организации.</t>
  </si>
  <si>
    <t>Для источников тепловой энергии, функционирующих в режиме комбинированной выработки электрической и тепловой энергии, таблица заполняется в целом по источнику тепловой энергии. Строки 4.4.1-4.4.4, 5.6.1-5.6.4 заполняются по результатам распределения расходов между тепловой и электрической энергией в соответствии с главой VIII Методических указаний.</t>
  </si>
  <si>
    <t>_____________________</t>
  </si>
  <si>
    <t>* Постановление Правительства Российской Федерации от 3 ноября 1994 года N 1206 "Об утверждении порядка назначения и выплаты ежемесячных компенсационных выплат отдельным категориям граждан" (Собрание законодательства Российской Федерации, 1994, N 29, ст.3035; 2003, N 33, ст.3269; 2006, N 33, ст.3633; 2012, N 22, ст.2867; 2013, N 13, ст.1559, N 22, ст.2809).</t>
  </si>
  <si>
    <t>Приложение 4.10
к Методическим указаниям,
утвержденным приказом ФСТ России
от 13.06.2013 N 760-э</t>
  </si>
  <si>
    <t>Расчет амортизационных отчислений на восстановление
основных производственных фондов</t>
  </si>
  <si>
    <t>Первоначальная стоимость осн. фондов на начало периода</t>
  </si>
  <si>
    <t>Здания</t>
  </si>
  <si>
    <t>Сооружения</t>
  </si>
  <si>
    <t>Передаточные устройства</t>
  </si>
  <si>
    <t>Машины и оборудование</t>
  </si>
  <si>
    <t>в т.ч. - силовые машины</t>
  </si>
  <si>
    <t>- рабочие машины</t>
  </si>
  <si>
    <t>- приборы и лаборат. оборудование</t>
  </si>
  <si>
    <t>- вычислительная техника</t>
  </si>
  <si>
    <t>- прочие машины</t>
  </si>
  <si>
    <t>Транспортные средства</t>
  </si>
  <si>
    <t>Инструмент</t>
  </si>
  <si>
    <t>Производственный инвентарь</t>
  </si>
  <si>
    <t>Прочие основные производственные фонды</t>
  </si>
  <si>
    <t>Ввод основных производственных фондов</t>
  </si>
  <si>
    <t>Выбытие основных производственных фондов</t>
  </si>
  <si>
    <t>Среднегодовая стоимость основных производственных фондов</t>
  </si>
  <si>
    <t>6.</t>
  </si>
  <si>
    <t>Норма амортизационных отчислений</t>
  </si>
  <si>
    <t>7.</t>
  </si>
  <si>
    <t>Сумма амортизационных отчислений</t>
  </si>
  <si>
    <t>7.1</t>
  </si>
  <si>
    <t>7.2</t>
  </si>
  <si>
    <t>7.3</t>
  </si>
  <si>
    <t>7.4</t>
  </si>
  <si>
    <t>Для источников тепловой энергии, функционирующих в режиме комбинированной выработки электрической и тепловой энергии, таблица заполняется в целом по источнику тепловой энергии. Строки 7.1-7.4 заполняются по результатам распределения расходов между тепловой и электрической энергией в соответствии с главой VIII Методических указаний.</t>
  </si>
  <si>
    <t>Назаренко А.Ю.</t>
  </si>
  <si>
    <t>Бухгалтер</t>
  </si>
  <si>
    <t>Приложение 1</t>
  </si>
  <si>
    <t>Смета расходов (метод экономически обоснованных расходов (затрат))</t>
  </si>
  <si>
    <t>N п/п</t>
  </si>
  <si>
    <t>I.</t>
  </si>
  <si>
    <t>Расходы, связанные с производством и реализацией продукции (услуг), всего</t>
  </si>
  <si>
    <t>расходы на сырье и материалы</t>
  </si>
  <si>
    <t>материалы на химводоподготовку</t>
  </si>
  <si>
    <t>зап-ти, инструмент,вспом.мат-ы</t>
  </si>
  <si>
    <t>расходы на топливо</t>
  </si>
  <si>
    <t>расходы на прочие покупаемые энергетические ресурсы</t>
  </si>
  <si>
    <t xml:space="preserve">          технологические цели</t>
  </si>
  <si>
    <t>3.2.</t>
  </si>
  <si>
    <t xml:space="preserve">          хозяйственно-бытовые нужды</t>
  </si>
  <si>
    <t>расходы на холодную воду</t>
  </si>
  <si>
    <t>расходы на теплоноситель</t>
  </si>
  <si>
    <t>амортизация основных средств и нематериальных активов</t>
  </si>
  <si>
    <t>оплата труда</t>
  </si>
  <si>
    <t>7.1.</t>
  </si>
  <si>
    <t xml:space="preserve">          ППП</t>
  </si>
  <si>
    <t>7.2.</t>
  </si>
  <si>
    <t xml:space="preserve">          ИТР</t>
  </si>
  <si>
    <t>7.3.</t>
  </si>
  <si>
    <t xml:space="preserve">         …….</t>
  </si>
  <si>
    <t>8.</t>
  </si>
  <si>
    <t>отчисления на социальные нужды</t>
  </si>
  <si>
    <t xml:space="preserve">   счет 69</t>
  </si>
  <si>
    <t xml:space="preserve">   счет 69.11</t>
  </si>
  <si>
    <t>счет 96</t>
  </si>
  <si>
    <t>9.</t>
  </si>
  <si>
    <t>ремонт основных средств выполняемый подрядным способом</t>
  </si>
  <si>
    <t>10.</t>
  </si>
  <si>
    <t xml:space="preserve"> расходы на оплату услуг, оказываемых организациями, осуществляющими регулируемую деятельность</t>
  </si>
  <si>
    <t>10.1.</t>
  </si>
  <si>
    <t>10.2.</t>
  </si>
  <si>
    <t>11.</t>
  </si>
  <si>
    <t xml:space="preserve"> расходы на выполнение работ и услуг производственного характера, выполняемых по договорам со сторонними организациями или индивидуальными предпринимателями</t>
  </si>
  <si>
    <t>12.</t>
  </si>
  <si>
    <t xml:space="preserve"> расходы на оплату иных работ и услуг, выполняемых по договорам с организациями, включая расходы на оплату услуг связи, вневедомственной охраны, коммунальных услуг, юридических, информационных, аудиторских и консультационных услуг</t>
  </si>
  <si>
    <t>13.</t>
  </si>
  <si>
    <t xml:space="preserve"> плата за выбросы и сбросы загрязняющих веществ в окружающую среду, размещение отходов и другие виды негативного воздействия на окружающую среду в пределах установленных нормативов и (или) лимитов</t>
  </si>
  <si>
    <t>14.</t>
  </si>
  <si>
    <t>арендная плата, концессионная плата, лизинговые платежи</t>
  </si>
  <si>
    <t>15.</t>
  </si>
  <si>
    <t xml:space="preserve"> расходы на служебные командировки</t>
  </si>
  <si>
    <t>16.</t>
  </si>
  <si>
    <t xml:space="preserve"> расходы на обучение персонала</t>
  </si>
  <si>
    <t>17.</t>
  </si>
  <si>
    <t>расходы на страхование производственных объектов, учитываемые при определении налоговой базы по налогу на прибыль</t>
  </si>
  <si>
    <t>18.</t>
  </si>
  <si>
    <t xml:space="preserve"> другие расходы, связанные с производством и (или) реализацией продукции, в том числе</t>
  </si>
  <si>
    <t>18.1.</t>
  </si>
  <si>
    <t>налог на имущество организаций</t>
  </si>
  <si>
    <t>18.2.</t>
  </si>
  <si>
    <t xml:space="preserve"> земельный налог</t>
  </si>
  <si>
    <t>18.3.</t>
  </si>
  <si>
    <t>транспортный налог</t>
  </si>
  <si>
    <t>18.4.</t>
  </si>
  <si>
    <t>водный налог</t>
  </si>
  <si>
    <t>18.5.</t>
  </si>
  <si>
    <t>прочие налоги</t>
  </si>
  <si>
    <t>18.6.</t>
  </si>
  <si>
    <t>общехозяйственные расходы</t>
  </si>
  <si>
    <t>18.7.</t>
  </si>
  <si>
    <t>спецодежда</t>
  </si>
  <si>
    <t>18.8.</t>
  </si>
  <si>
    <t>прочее</t>
  </si>
  <si>
    <t>II.</t>
  </si>
  <si>
    <t>Внереализационные расходы, всего</t>
  </si>
  <si>
    <t>19.</t>
  </si>
  <si>
    <t xml:space="preserve"> расходы на вывод из эксплуатации (в том числе на консервацию) и вывод из консервации</t>
  </si>
  <si>
    <t>20.</t>
  </si>
  <si>
    <t>расходы по сомнительным долгам</t>
  </si>
  <si>
    <t>21.</t>
  </si>
  <si>
    <t>расходы, связанные с созданием нормативных запасов топлива, включая расходы по обслуживанию заемных средств, привлекаемых для этих целей</t>
  </si>
  <si>
    <t>22.</t>
  </si>
  <si>
    <t>другие обоснованные расходы, в том числе</t>
  </si>
  <si>
    <t>22.1.</t>
  </si>
  <si>
    <t>расходы на услуги банков</t>
  </si>
  <si>
    <t>22.2.</t>
  </si>
  <si>
    <t>расходы на обслуживание заемных средств</t>
  </si>
  <si>
    <t>III.</t>
  </si>
  <si>
    <t>Расходы, не учитываемые в целях налогообложения, всего</t>
  </si>
  <si>
    <t>23.</t>
  </si>
  <si>
    <t xml:space="preserve"> расходы на капитальные вложения (инвестиции)</t>
  </si>
  <si>
    <t>24.</t>
  </si>
  <si>
    <t xml:space="preserve"> денежные выплаты социального характера (по Коллективному договору)</t>
  </si>
  <si>
    <t>25.</t>
  </si>
  <si>
    <t>резервный фонд</t>
  </si>
  <si>
    <t>26.</t>
  </si>
  <si>
    <t>прочие расходы (ОТ)</t>
  </si>
  <si>
    <t>IV.</t>
  </si>
  <si>
    <t>Налог на прибыль</t>
  </si>
  <si>
    <t>V.</t>
  </si>
  <si>
    <t>Выпадающие доходы/экономия средств</t>
  </si>
  <si>
    <t>VI.</t>
  </si>
  <si>
    <t>Необходимая валовая выручка, всего</t>
  </si>
  <si>
    <t>VI.1</t>
  </si>
  <si>
    <t>VI.2</t>
  </si>
  <si>
    <t>VI.3</t>
  </si>
  <si>
    <t xml:space="preserve"> на производство теплоносителя</t>
  </si>
  <si>
    <t>VI.4</t>
  </si>
  <si>
    <t xml:space="preserve"> прочая продукция</t>
  </si>
  <si>
    <r>
      <t>Определение операционных (подконтрольных) расходов на первый год долгосрочного периода регулирования (базовый уровень операционных расходов) (</t>
    </r>
    <r>
      <rPr>
        <sz val="14"/>
        <color rgb="FF000000"/>
        <rFont val="Times New Roman"/>
        <family val="1"/>
        <charset val="204"/>
      </rPr>
      <t xml:space="preserve">метод индексации </t>
    </r>
    <r>
      <rPr>
        <sz val="14"/>
        <color rgb="FF000000"/>
        <rFont val="Times New Roman"/>
        <family val="1"/>
        <charset val="204"/>
      </rPr>
      <t xml:space="preserve">установленных тарифов, метод </t>
    </r>
    <r>
      <rPr>
        <sz val="14"/>
        <color rgb="FF000000"/>
        <rFont val="Times New Roman"/>
        <family val="1"/>
        <charset val="204"/>
      </rPr>
      <t xml:space="preserve">обеспечения доходности </t>
    </r>
    <r>
      <rPr>
        <sz val="14"/>
        <color rgb="FF000000"/>
        <rFont val="Times New Roman"/>
        <family val="1"/>
        <charset val="204"/>
      </rPr>
      <t>инвестированного капитала)</t>
    </r>
  </si>
  <si>
    <t>N п.п.</t>
  </si>
  <si>
    <t>Наименование расхода</t>
  </si>
  <si>
    <t>Первый год очередного долгосрочного периода регу-лирования</t>
  </si>
  <si>
    <t>Расходы на приобретение сырья и материалов</t>
  </si>
  <si>
    <t xml:space="preserve">         материалы на химводоподготовку</t>
  </si>
  <si>
    <t>Расходы на ремонт основных средств</t>
  </si>
  <si>
    <t>Расходы на оплату труда</t>
  </si>
  <si>
    <t xml:space="preserve">          ОПП</t>
  </si>
  <si>
    <t>3.3.</t>
  </si>
  <si>
    <t xml:space="preserve">   Счет 96</t>
  </si>
  <si>
    <t>Расходы на оплату работ и услуг производственного характера, выполняемых по договорам со сторонними организациями</t>
  </si>
  <si>
    <t>Расходы на оплату иных работ и услуг, выполняемых по договорам с организациями, включая:</t>
  </si>
  <si>
    <t>Расходы на оплату услуг связи</t>
  </si>
  <si>
    <t>Расходы на оплату вневедомственной охраны</t>
  </si>
  <si>
    <t>Расходы на оплату коммунальных услуг</t>
  </si>
  <si>
    <t>Расходы на оплату юридических, информационных, аудиторских и консультационных услуг</t>
  </si>
  <si>
    <t>Расходы на оплату услуг по стратегическому управлению организацией</t>
  </si>
  <si>
    <t>Расходы на оплату других работ и услуг</t>
  </si>
  <si>
    <t>Расходы на служебные командировки</t>
  </si>
  <si>
    <t>Расходы на обучение персонала</t>
  </si>
  <si>
    <t>Лизинговый платеж</t>
  </si>
  <si>
    <t>Арендная плата</t>
  </si>
  <si>
    <t>Другие расходы, в том числе:</t>
  </si>
  <si>
    <t>Общехозяйственные расходы</t>
  </si>
  <si>
    <t>кисель, спецодежда</t>
  </si>
  <si>
    <t>10.3.</t>
  </si>
  <si>
    <t>...</t>
  </si>
  <si>
    <t>ИТОГО базовый уровень операционных расходов</t>
  </si>
  <si>
    <t>В том числе затраты на передачу тепловой энергии.</t>
  </si>
  <si>
    <t>Базовый период 2021 год</t>
  </si>
  <si>
    <t xml:space="preserve"> расходы на топливо</t>
  </si>
  <si>
    <t xml:space="preserve"> расходы на холодную воду</t>
  </si>
  <si>
    <t xml:space="preserve"> расходы на теплоноситель</t>
  </si>
  <si>
    <t xml:space="preserve"> амортизация основных средств и нематериальных активов</t>
  </si>
  <si>
    <t xml:space="preserve">   счет 96</t>
  </si>
  <si>
    <t xml:space="preserve"> расходы на обслуживание заемных средств</t>
  </si>
  <si>
    <t>оп.подконтр</t>
  </si>
  <si>
    <t>оп. Не подконтр</t>
  </si>
  <si>
    <t>ресурсы</t>
  </si>
  <si>
    <t>разница</t>
  </si>
  <si>
    <t>Прочие расходы</t>
  </si>
  <si>
    <t>В том числе затраты на сбыт тепловой энергии.</t>
  </si>
  <si>
    <t>Приложение 5.2</t>
  </si>
  <si>
    <t>Расчет операционных (подконтрольных) расходов</t>
  </si>
  <si>
    <t>на каждый год долгосрочного периода регулирования</t>
  </si>
  <si>
    <t>N</t>
  </si>
  <si>
    <t>Параметры расчета расходов</t>
  </si>
  <si>
    <t>Долгосрочный период регулирования</t>
  </si>
  <si>
    <t>п.п.</t>
  </si>
  <si>
    <t>Год 2021</t>
  </si>
  <si>
    <t>Индекс потребительских цен на расчетный период регулирования (ИПЦ)</t>
  </si>
  <si>
    <t>Индекс эффективности операционных расходов (ИР)</t>
  </si>
  <si>
    <t>Индекс изменения количества активов (ИКА)</t>
  </si>
  <si>
    <t>количество условных единиц, относящихся к активам, необходимым для осуществления регулируемой деятельности</t>
  </si>
  <si>
    <t>у.е.</t>
  </si>
  <si>
    <t>установленная тепловая мощность источника тепловой энергии</t>
  </si>
  <si>
    <r>
      <t>Коэффициент эластичности затрат по росту активов (К</t>
    </r>
    <r>
      <rPr>
        <vertAlign val="subscript"/>
        <sz val="12"/>
        <color rgb="FF000000"/>
        <rFont val="Times New Roman"/>
        <family val="1"/>
        <charset val="204"/>
      </rPr>
      <t>эл</t>
    </r>
    <r>
      <rPr>
        <sz val="12"/>
        <color rgb="FF000000"/>
        <rFont val="Times New Roman"/>
        <family val="1"/>
        <charset val="204"/>
      </rPr>
      <t>)</t>
    </r>
  </si>
  <si>
    <t>Операционные (подконтрольные) расходы</t>
  </si>
  <si>
    <t>1. Год i0 - первый год долгосрочного периода регулирования, год i1 - последний год долгосрочного периода регулирования.</t>
  </si>
  <si>
    <t>2. Строка 3 заполняется в соответствии с пунктом 38 настоящих Методических указаний; строка 3.1 – для организаций, осуществляющих деятельность по передаче тепловой энергии и теплоносителя, в соответствии с приложением 2 к настоящим Методическим указаниям;  строка 3.2 – для организаций, осуществляющих деятельность по производству тепловой энергии (мощности), с учетом инвестиционной программы регулируемой организации на соответствующий год.</t>
  </si>
  <si>
    <t>3. Ст. 5 гр. 4 заполняется по данным таблицы приложения 5.1 к настоящим Методическим указаниям.</t>
  </si>
  <si>
    <t>4. Гр. 5 – n заполняются расчетно, как значение операционных (неподконтрольных) расходов в предыдущей графе, умноженное на соответствующие индексы текущего года, указанные в строках 1 – 4.</t>
  </si>
  <si>
    <t>Приложение 5.3</t>
  </si>
  <si>
    <t>Реестр неподконтрольных расходов</t>
  </si>
  <si>
    <t>Расходы на оплату услуг, оказываемых организациями, осуществляющими регулируемые виды деятельности</t>
  </si>
  <si>
    <t>Концессионная плата</t>
  </si>
  <si>
    <t>Расходы на уплату налогов, сборов и других обязательных платежей, в том числе:</t>
  </si>
  <si>
    <t>1.4.1.</t>
  </si>
  <si>
    <t>плата за выбросы и сбросы загрязняющих веществ в окружающую среду, размещение отходов и другие виды негативного воздействия на окружающую среду в пределах установленных нормативов и (или) лимитов</t>
  </si>
  <si>
    <t>1.4.2.</t>
  </si>
  <si>
    <t>расходы на обязательное страхование</t>
  </si>
  <si>
    <t>1.4.3.</t>
  </si>
  <si>
    <t>иные расходы</t>
  </si>
  <si>
    <t>Отчисления на социальные нужды</t>
  </si>
  <si>
    <t>1.6.</t>
  </si>
  <si>
    <t>Расходы по сомнительным долгам</t>
  </si>
  <si>
    <t>1.7.</t>
  </si>
  <si>
    <t>Амортизация основных средств и нематериальных активов</t>
  </si>
  <si>
    <t>1.8.</t>
  </si>
  <si>
    <t>Расходы на выплаты по договорам займа и кредитным договорам, включая проценты по ним</t>
  </si>
  <si>
    <t>ИТОГО</t>
  </si>
  <si>
    <t>Экономия, определенная в прошедшем долгосрочном периоде регулирования и подлежащая учету в текущем долгосрочном периоде регулирования</t>
  </si>
  <si>
    <t>Итого неподконтрольных расходов</t>
  </si>
  <si>
    <t>1. Год i0 - первый  год долгосрочного периода регулирования, год i1 - последний год долгосрочного периода регулирования.</t>
  </si>
  <si>
    <t>2. Строки 1.7, 1.8 при использовании метода обеспечения доходности инвестированного капитала не заполняются.</t>
  </si>
  <si>
    <t>3. Гр. 3, 5, … n-1 заполняется регулируемой организацией по итогам фактически понесенных расходов в соответствующем расчетном периоде регулирования..</t>
  </si>
  <si>
    <t>4. Гр. 4, 6, … n в течение долгосрочного периода регулирования заполняются регулируемой организацией с учетом уточнения планируемых значений расходов.</t>
  </si>
  <si>
    <t>Приложение 5.4</t>
  </si>
  <si>
    <t>Реестр расходов на приобретение энергетических ресурсов,</t>
  </si>
  <si>
    <t>холодной воды и теплоносителя (далее в настоящем приложении – ресурсы)</t>
  </si>
  <si>
    <t xml:space="preserve">                                                                                                                                                                                                                          тыс.руб.</t>
  </si>
  <si>
    <t>Наименование ресурса</t>
  </si>
  <si>
    <t>Расходы на топливо</t>
  </si>
  <si>
    <t>Расходы на электрическую энергию</t>
  </si>
  <si>
    <t>Расходы на тепловую энергию</t>
  </si>
  <si>
    <t>Расходы на холодную воду</t>
  </si>
  <si>
    <t>1. Год i0 - первый год долгосрочного периода регулирования, год i1 - последний год долгосрочного периода регулирования;</t>
  </si>
  <si>
    <t>2. Гр. 3, 5, n-1 заполняется регулируемой организацией по данным о фактически приобретенных  энергетических ресурсах, холодной воды и теплоносителя.</t>
  </si>
  <si>
    <r>
      <t>3. Строки 1 - 5 заполняются по данным Приложений 4.4, 4.7 и 4.8 к настоящим Методическим указаниям</t>
    </r>
    <r>
      <rPr>
        <sz val="11"/>
        <color rgb="FF000000"/>
        <rFont val="Times New Roman"/>
        <family val="1"/>
        <charset val="204"/>
      </rPr>
      <t>.</t>
    </r>
  </si>
  <si>
    <t>Приложение 5.9</t>
  </si>
  <si>
    <t>Расчет необходимой валовой выручки методом индексации установленных тарифов</t>
  </si>
  <si>
    <t>тыс.рублей</t>
  </si>
  <si>
    <t>Неподконтрольные расходы</t>
  </si>
  <si>
    <t>Расходы на приобретение (производство) энергетических ресурсов, холодной воды и  теплоносителя</t>
  </si>
  <si>
    <t>Прибыль</t>
  </si>
  <si>
    <t>Результаты деятельности до перехода к регулированию цен (тарифов) на основе долгосрочных параметров регулирования</t>
  </si>
  <si>
    <t>Корректировка с целью учета отклонения фактических значений параметров расчета тарифов от значений, учтенных при установлении тарифов</t>
  </si>
  <si>
    <t>Корректировка с учетом надежности и качества реализуемых товаров (оказываемых услуг), подлежащая учету в НВВ</t>
  </si>
  <si>
    <t>Корректировка НВВ в связи с изменением (неисполнением) инвестиционной программы</t>
  </si>
  <si>
    <t>Корректировка, подлежащая учету в НВВ и учитывающая отклонение фактических показателей энергосбережения и повышения энергетической эффективности от установленных плановых (расчетных)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</t>
  </si>
  <si>
    <t>ИТОГО необходимая валовая выручка</t>
  </si>
  <si>
    <t>Товарная выручка</t>
  </si>
  <si>
    <r>
      <t>1.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Год i0 - первый год долгосрочного периода регулирования, год i1 - последний год долгосрочного периода регулирования.</t>
    </r>
  </si>
  <si>
    <r>
      <t>2.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Графы 3, 5, …, n-1 строк 1 и 3 заполняются на основе фактических значений параметров расчета тарифов взамен прогнозных.</t>
    </r>
  </si>
  <si>
    <r>
      <t>3.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Строка 5 заполняется только для первого долгосрочного периода регулирования.</t>
    </r>
  </si>
  <si>
    <r>
      <t>4.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Графы 4, 6, …, n строки 10 заполняются как сумма соответствующих граф строк с 1 по 9.</t>
    </r>
  </si>
  <si>
    <r>
      <t>5.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Графы 3, 5, …, n-1 строки 10 заполняются как сумма соответствующих граф строк с 1 по 5.</t>
    </r>
  </si>
  <si>
    <r>
      <t>6.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В строке 6:</t>
    </r>
  </si>
  <si>
    <t>гр. 7 = гр. 3 стр. 10 – гр. 3 стр. 11 + гр. 3 стр. 6;</t>
  </si>
  <si>
    <t>гр. 9 = гр. 5 стр. 10 – гр. 5 стр. 11 + гр. 5 стр. 6 и т.д.;</t>
  </si>
  <si>
    <t>гр. 3 и 5 заполняются аналогично по данным таблицы предыдущего долгосрочного периода регулирования.</t>
  </si>
  <si>
    <r>
      <t>7.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Строка 11 заполняется только в графах 3, 5, …, n-1.</t>
    </r>
  </si>
  <si>
    <r>
      <t>8.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К таблице прилагаются дополнительные материалы, содержащие обоснованный расчет по строкам 7, 8, 9, 11.</t>
    </r>
  </si>
  <si>
    <t>Приложение 6</t>
  </si>
  <si>
    <t>Расчет регулируемых цен (тарифов) на товары и услуги в сфере теплоснабжения</t>
  </si>
  <si>
    <t>Приложение 6.1.</t>
  </si>
  <si>
    <t>Расчет тарифов на тепловую энергию (мощность), отпускаемую от источника (источников) тепловой энергии</t>
  </si>
  <si>
    <t>Источник тепловой энергии</t>
  </si>
  <si>
    <t>Необходимая валовая выручка, тыс.руб.</t>
  </si>
  <si>
    <t>Объем отпуска тепловой энергии от источника тепловой энергии, тыс. Гкал</t>
  </si>
  <si>
    <t>в т.ч. по нерегулируемым долгосрочным договорам, тыс. Гкал</t>
  </si>
  <si>
    <t>Суммарная договорная (заявленная) тепловая нагрузка потребителей тепловой энергии, Гкал/ч</t>
  </si>
  <si>
    <t>в т.ч. по нерегулируемым долгосрочным договорам, Гкал/ч</t>
  </si>
  <si>
    <t>Расходы на топливо, тыс. руб.</t>
  </si>
  <si>
    <t>Односта-вочный тариф, руб./ Гкал</t>
  </si>
  <si>
    <t>Ставка за тепловую энергию двухставочного тарифа, руб./ Гкал</t>
  </si>
  <si>
    <t>Ставка за содержание тепловой мощности двухставочного тарифа, тыс. руб./Гкал/ч в мес.</t>
  </si>
  <si>
    <r>
      <t xml:space="preserve"> - отборный пар от 2,5 до 7,0 кгс/см</t>
    </r>
    <r>
      <rPr>
        <vertAlign val="superscript"/>
        <sz val="12"/>
        <color rgb="FF000000"/>
        <rFont val="Times New Roman"/>
        <family val="1"/>
        <charset val="204"/>
      </rPr>
      <t xml:space="preserve">2 </t>
    </r>
    <r>
      <rPr>
        <vertAlign val="superscript"/>
        <sz val="12"/>
        <color rgb="FF000000"/>
        <rFont val="Times New Roman"/>
        <family val="1"/>
        <charset val="204"/>
      </rPr>
      <t>- отборный пар от 2,5 до 7,0 кгс/см2</t>
    </r>
  </si>
  <si>
    <r>
      <t>1.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12"/>
        <color rgb="FF000000"/>
        <rFont val="Times New Roman"/>
        <family val="1"/>
        <charset val="204"/>
      </rPr>
      <t>Таблица заполняется по системам теплоснабжения, по виду и параметрам теплоносителя, если при установлении цен (тарифов) применяется такая дифференциация.</t>
    </r>
  </si>
  <si>
    <r>
      <t>2.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12"/>
        <color rgb="FF000000"/>
        <rFont val="Times New Roman"/>
        <family val="1"/>
        <charset val="204"/>
      </rPr>
      <t>Строки 1,…, n заполняются в случае расчета тарифов без дифференциации по видам теплоносителя:</t>
    </r>
  </si>
  <si>
    <t>для источника тепловой энергии 1: гр.9 = гр.3 стр.1 / гр.4 стр.1;</t>
  </si>
  <si>
    <t>для источника тепловой энергии n: гр.9 = гр.3 стр.n / гр.4 стр.n.</t>
  </si>
  <si>
    <r>
      <t>3.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12"/>
        <color rgb="FF000000"/>
        <rFont val="Times New Roman"/>
        <family val="1"/>
        <charset val="204"/>
      </rPr>
      <t>При дифференциации по видам теплоносителя:</t>
    </r>
  </si>
  <si>
    <r>
      <t xml:space="preserve">для источника тепловой </t>
    </r>
    <r>
      <rPr>
        <i/>
        <sz val="12"/>
        <color rgb="FF000000"/>
        <rFont val="Times New Roman"/>
        <family val="1"/>
        <charset val="204"/>
      </rPr>
      <t>э</t>
    </r>
    <r>
      <rPr>
        <sz val="12"/>
        <color rgb="FF000000"/>
        <rFont val="Times New Roman"/>
        <family val="1"/>
        <charset val="204"/>
      </rPr>
      <t>нергии 1: гр.9</t>
    </r>
    <r>
      <rPr>
        <i/>
        <sz val="12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= гр.8 / гр.4 + (гр.3 стр.1 – гр.8 стр.1) / гр.4 стр.1;</t>
    </r>
  </si>
  <si>
    <t>для источника тепловой энергии n: гр.9 = гр.8 / гр.4 + (гр.3 стр.n – гр.8 стр. n) / гр.4 стр.n.</t>
  </si>
  <si>
    <r>
      <t>4.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12"/>
        <color rgb="FF000000"/>
        <rFont val="Times New Roman"/>
        <family val="1"/>
        <charset val="204"/>
      </rPr>
      <t>Гр.10 = гр.8 / гр.4.</t>
    </r>
  </si>
  <si>
    <r>
      <t>5.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12"/>
        <color rgb="FF000000"/>
        <rFont val="Times New Roman"/>
        <family val="1"/>
        <charset val="204"/>
      </rPr>
      <t>Гр.11 заполняется только в строках 1, …, n. Гр.11 = (гр.3 – гр.8) / (гр.6*М), где М = 12.</t>
    </r>
  </si>
  <si>
    <r>
      <t>6.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12"/>
        <color rgb="FF000000"/>
        <rFont val="Times New Roman"/>
        <family val="1"/>
        <charset val="204"/>
      </rPr>
      <t>Строка n+1 заполняется в случае расчета одноставочных или двуставочных тарифов для источников тепловой энергии, расположенных в пределах одной системы теплоснабжения и принадлежащих одной регулируемой организации на праве собственности или на ином законном основании. При этом тарифы рассчитываются как средневзвешенные значения по источникам тепловой энергии 1, …, n в соответствии с главой  IX.I настоящих Методических указаний;</t>
    </r>
  </si>
  <si>
    <r>
      <t>7.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12"/>
        <color rgb="FF000000"/>
        <rFont val="Times New Roman"/>
        <family val="1"/>
        <charset val="204"/>
      </rPr>
      <t>В случае наличия нерегулируемых долгосрочных договоров, заключенных в отношении источника тепловой энергии в соответствии с главой IX.VIII настоящих Методических указаний:</t>
    </r>
  </si>
  <si>
    <t>для источника тепловой энергии 1: гр.10 = гр.8 / гр.4; гр.11 = (гр.3 стр.1 - гр.8 стр.1) / ((гр.6 стр.1 – гр.7 стр.1)*М), где М=12; гр.9 = гр.10 + (гр.3 стр. 1- гр.8 стр. 1) / (гр.4 стр.1 – гр.5 стр.1).</t>
  </si>
  <si>
    <t>для источника тепловой энергии n: гр.10 = гр.8 / гр.4; гр.11 = (гр.3 стр.n - гр.8 стр.n) / (гр.6 стр.n – гр.7 стр.n)*М, где М=12; гр.9 = гр.10 + (гр.3 стр. n- гр.8 стр. n) / (гр.4 стр.n – гр.5 стр.n).</t>
  </si>
  <si>
    <t>Справка за 2015 год.</t>
  </si>
  <si>
    <t>Полезный отпуск тепловой энергии всего составил</t>
  </si>
  <si>
    <t>Гкал</t>
  </si>
  <si>
    <t>Полезный отпуск тепловой энергии без передачи по сетям МУП «Яргорэнергосбыт» составил</t>
  </si>
  <si>
    <t>Затраты на передачу по сетям МУП «Яргорэнергосбыт» тепловой энергии</t>
  </si>
  <si>
    <t>рублей</t>
  </si>
  <si>
    <t>Затраты на 1 Гкал составили</t>
  </si>
  <si>
    <t>Приложение 4.12</t>
  </si>
  <si>
    <t>Справка об объектах капитальных вложений</t>
  </si>
  <si>
    <t>Наименование объекта капитальных вложений</t>
  </si>
  <si>
    <t>Утверждено на базовый период</t>
  </si>
  <si>
    <t>Выполнено в течение базового периода</t>
  </si>
  <si>
    <t>Источник финанси-рования на базовый период</t>
  </si>
  <si>
    <t>План на период  регули-рования</t>
  </si>
  <si>
    <t>Источник финансирования на период регулирования</t>
  </si>
  <si>
    <t>в т.ч.</t>
  </si>
  <si>
    <r>
      <t>1.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Заполняется по каждому виду регулируемой деятельности, по каждой теплоснабжающей, теплосетевой организации, в целом по единой теплоснабжающей организации.</t>
    </r>
  </si>
  <si>
    <r>
      <t>2.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Представляется одновременно с копией утвержденной в установленном порядке инвестиционной программы (или проектом инвестиционной программы).</t>
    </r>
  </si>
  <si>
    <t>Приложение 5.5</t>
  </si>
  <si>
    <t>Расчет экономии операционных расходов</t>
  </si>
  <si>
    <t>Год i1-4</t>
  </si>
  <si>
    <t>Год i1-3</t>
  </si>
  <si>
    <t>Год i1-2</t>
  </si>
  <si>
    <t>Год i1-1</t>
  </si>
  <si>
    <t>Год i1</t>
  </si>
  <si>
    <t>Скорректированные операционные расходы</t>
  </si>
  <si>
    <t>Фактические операционные расходы</t>
  </si>
  <si>
    <t>Экономия операционных расходов</t>
  </si>
  <si>
    <t>Прирост экономии операционных расходов</t>
  </si>
  <si>
    <t>Индекс потребительских цен</t>
  </si>
  <si>
    <t>Кумулятивное значение индекса потребительских цен</t>
  </si>
  <si>
    <t>-</t>
  </si>
  <si>
    <t>Прирост экономии операционных расходов в ценах года i1</t>
  </si>
  <si>
    <t>Экономия операционных расходов, учитываемая в очередном долгосрочном периоде регулирования</t>
  </si>
  <si>
    <r>
      <t>1.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Приложение заполняется за предшествующий  долгосрочный период регулирования.1.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Приложение заполняется за предшествующий  долгосрочный период регулирования.</t>
    </r>
  </si>
  <si>
    <r>
      <t>2.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i1 – последний год текущего долгосрочного периода регулирования;2.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i1 – последний год текущего долгосрочного периода регулирования;</t>
    </r>
  </si>
  <si>
    <r>
      <t>3.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Стр.3 = стр.1 – стр.23.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Стр.3 = стр.1 – стр.2</t>
    </r>
  </si>
  <si>
    <r>
      <t>4.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В строке 4: гр.3 = гр.3 стр.3;4.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В строке 4: гр.3 = гр.3 стр.3;</t>
    </r>
  </si>
  <si>
    <t xml:space="preserve">  гр.4 = гр.4 стр.3 – гр.3 стр.3 * (1 + гр.4 стр.5)</t>
  </si>
  <si>
    <t xml:space="preserve">  гр.5 = гр.5 стр.3 – гр.4 стр.3 * (1 + гр.5 стр.5)</t>
  </si>
  <si>
    <t xml:space="preserve">  гр.6 = гр.6 стр.3 – гр.5 стр.3 * (1 + гр.6 стр.5)</t>
  </si>
  <si>
    <t xml:space="preserve">  гр.7 = гр.7 стр.3 – гр.6 стр.3 * (1 + гр.7 стр.5)</t>
  </si>
  <si>
    <r>
      <t>5.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В строке 6: гр.4 = (1 + гр.5 стр.5) * (1 + гр.6 стр.5) * (1 + гр.7 стр.5)5.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В строке 6: гр.4 = (1 + гр.5 стр.5) * (1 + гр.6 стр.5) * (1 + гр.7 стр.5)</t>
    </r>
  </si>
  <si>
    <t>гр.5 = (1 + гр.6 стр.5) * (1 + гр.7 стр.5)</t>
  </si>
  <si>
    <t>гр.6 = (1 + гр.7 стр.5)</t>
  </si>
  <si>
    <r>
      <t>6.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В строке 7: гр. стр.7 = гр. стр.4 * гр. стр.6, кроме гр.76.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В строке 7: гр. стр.7 = гр. стр.4 * гр. стр.6, кроме гр.7</t>
    </r>
  </si>
  <si>
    <t>гр.7 стр.7 = гр. стр.4</t>
  </si>
  <si>
    <r>
      <t>7.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Строка 8 заполняется только в графе 8.7.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Строка 8 заполняется только в графе 8.</t>
    </r>
  </si>
  <si>
    <t>Если предшествующий долгосрочный период регулирования составляет 3 года:</t>
  </si>
  <si>
    <r>
      <t>гр.8 = (4/5 * гр.7 + 3/5 * гр.6 + 2/5 * гр.5)|</t>
    </r>
    <r>
      <rPr>
        <vertAlign val="subscript"/>
        <sz val="12"/>
        <color rgb="FF000000"/>
        <rFont val="Times New Roman"/>
        <family val="1"/>
        <charset val="204"/>
      </rPr>
      <t>стр.7</t>
    </r>
  </si>
  <si>
    <t>Если предшествующий долгосрочный период регулирования составляет более 3 лет:</t>
  </si>
  <si>
    <r>
      <t>гр.8 = (4/5 * гр.7 + 3/5 * гр.6 + 2/5 * гр.5 + 1/5 * гр.4)|</t>
    </r>
    <r>
      <rPr>
        <vertAlign val="subscript"/>
        <sz val="12"/>
        <color rgb="FF000000"/>
        <rFont val="Times New Roman"/>
        <family val="1"/>
        <charset val="204"/>
      </rPr>
      <t>стр.7</t>
    </r>
  </si>
  <si>
    <t>Приложение 5.6</t>
  </si>
  <si>
    <t>Расчет экономии от снижения потребления топлива, учитываемой в очередном долгосрочном периоде регулирования</t>
  </si>
  <si>
    <t>Фактический норматив удельного расхода топлива</t>
  </si>
  <si>
    <t>кг у.т./Гкал</t>
  </si>
  <si>
    <t>Удельный расход топлива, учтенный при расчете тарифов</t>
  </si>
  <si>
    <t>Фактический объем отпуска тепловой энергии, поставляемой с коллекторов источника тепловой энергии</t>
  </si>
  <si>
    <t>Фактическая (расчетная) цена на топливо источника тепловой энергии</t>
  </si>
  <si>
    <t>руб./т у.т.</t>
  </si>
  <si>
    <t>Экономия от снижения потребления топлива</t>
  </si>
  <si>
    <t>кг у.т.</t>
  </si>
  <si>
    <t>Прирост экономии от снижения потребления топлива</t>
  </si>
  <si>
    <t>Значение индекса потребительских цен</t>
  </si>
  <si>
    <t>Прирост экономии от снижения потребления энергетических ресурсов в ценах года i1</t>
  </si>
  <si>
    <t>Экономия от снижения потребления топлива, учитываемая в очередном долгосрочном периоде регулирования</t>
  </si>
  <si>
    <r>
      <t>1.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Приложение заполняется за предшествующий  долгосрочный период регулирования</t>
    </r>
  </si>
  <si>
    <r>
      <t>2.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Приложение заполняется для каждого источника тепловой энергии</t>
    </r>
  </si>
  <si>
    <r>
      <t>3.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Фактическая (расчетная) цена на топливо - с учетом затрат на его доставку и хранение, определяемая в соответствии с приложением 4.5 к настоящим Методическим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указаниям с учетом остатков топлива и структуры используемого топлива, учтенной при расчете удельного расхода топлива</t>
    </r>
  </si>
  <si>
    <r>
      <t>4.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Графы строки 5 заполняются расчетным способом: гр. стр. 5 = (гр. стр. 2 – гр. стр. 1) * гр. стр. 3</t>
    </r>
  </si>
  <si>
    <r>
      <t>5.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Графы строки 6 заполняются расчетным способом: гр. стр. 6 = (гр. стр. 5 – гр. стр. 5|</t>
    </r>
    <r>
      <rPr>
        <vertAlign val="subscript"/>
        <sz val="12"/>
        <color rgb="FF000000"/>
        <rFont val="Times New Roman"/>
        <family val="1"/>
        <charset val="204"/>
      </rPr>
      <t>предыдущий год</t>
    </r>
    <r>
      <rPr>
        <sz val="12"/>
        <color rgb="FF000000"/>
        <rFont val="Times New Roman"/>
        <family val="1"/>
        <charset val="204"/>
      </rPr>
      <t>) * гр. стр. 4 / 10</t>
    </r>
    <r>
      <rPr>
        <vertAlign val="superscript"/>
        <sz val="12"/>
        <color rgb="FF000000"/>
        <rFont val="Times New Roman"/>
        <family val="1"/>
        <charset val="204"/>
      </rPr>
      <t xml:space="preserve">3 </t>
    </r>
    <r>
      <rPr>
        <sz val="12"/>
        <color rgb="FF000000"/>
        <rFont val="Times New Roman"/>
        <family val="1"/>
        <charset val="204"/>
      </rPr>
      <t>. Для первого года регулирования: гр. стр. 6 = гр. стр. 5 * гр. стр. 4 / 10</t>
    </r>
    <r>
      <rPr>
        <vertAlign val="superscript"/>
        <sz val="12"/>
        <color rgb="FF000000"/>
        <rFont val="Times New Roman"/>
        <family val="1"/>
        <charset val="204"/>
      </rPr>
      <t xml:space="preserve">3 </t>
    </r>
    <r>
      <rPr>
        <sz val="12"/>
        <color rgb="FF000000"/>
        <rFont val="Times New Roman"/>
        <family val="1"/>
        <charset val="204"/>
      </rPr>
      <t>.</t>
    </r>
  </si>
  <si>
    <r>
      <t>6.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В строке 8:    гр.5 = (1 + гр.6) * (1 + гр.7) * (1 + гр.8) строки 7;</t>
    </r>
  </si>
  <si>
    <t xml:space="preserve"> гр.6 = (1 + гр.7) * (1 + гр.8) строки 7;</t>
  </si>
  <si>
    <t>гр.7 = (1 + гр.8) строки 7</t>
  </si>
  <si>
    <r>
      <t>7.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Гр. стр.9 = гр. стр.6 * гр. стр.8, кроме гр.8</t>
    </r>
  </si>
  <si>
    <t>гр.8 стр.9 = гр. стр.6</t>
  </si>
  <si>
    <r>
      <t>8.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2"/>
        <color rgb="FF000000"/>
        <rFont val="Times New Roman"/>
        <family val="1"/>
        <charset val="204"/>
      </rPr>
      <t>Строка 10 заполняется только в графе 8.</t>
    </r>
  </si>
  <si>
    <r>
      <t xml:space="preserve"> гр.8 = (4/5 * гр.8 + 3/5 * гр.7 + 2/5 * гр.6)|</t>
    </r>
    <r>
      <rPr>
        <vertAlign val="subscript"/>
        <sz val="12"/>
        <color rgb="FF000000"/>
        <rFont val="Times New Roman"/>
        <family val="1"/>
        <charset val="204"/>
      </rPr>
      <t>стр.9</t>
    </r>
  </si>
  <si>
    <r>
      <t>гр.8 = (4/5 * гр.8 + 3/5 * гр.7 + 2/5 * гр.6 + 1/5 * гр.5)|</t>
    </r>
    <r>
      <rPr>
        <vertAlign val="subscript"/>
        <sz val="12"/>
        <color rgb="FF000000"/>
        <rFont val="Times New Roman"/>
        <family val="1"/>
        <charset val="204"/>
      </rPr>
      <t>стр.9</t>
    </r>
  </si>
  <si>
    <t>Приложение 5.7</t>
  </si>
  <si>
    <t>Расчет экономии от снижения потребления прочих энергетических ресурсов, холодной воды, теплоносителя (далее в настоящем приложении – ресурсы), учитываемой в очередном долгосрочном периоде регулирования</t>
  </si>
  <si>
    <t>Фактический объем полезного отпуска соответствующего вида продукции (услуг)</t>
  </si>
  <si>
    <t>Объем полезного отпуска соответствующего вида продукции (услуг), учтенный при установлении тарифов</t>
  </si>
  <si>
    <t>Объем потребления ресурса, учтенный при установлении тарифов</t>
  </si>
  <si>
    <t>Фактический объем потребления ресурса</t>
  </si>
  <si>
    <t>Фактическая стоимость приобретения (производства) единицы ресурса</t>
  </si>
  <si>
    <t>Экономия от снижения потребления ресурсов</t>
  </si>
  <si>
    <t>Прирост экономии от снижения потребления ресурсов</t>
  </si>
  <si>
    <t>Прирост экономии от снижения потребления ресурсов в ценах года i1</t>
  </si>
  <si>
    <t>Экономия от снижения потребления ресурсов, учитываемая в очередном долгосрочном периоде регулирования</t>
  </si>
  <si>
    <r>
      <t>1.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12"/>
        <color rgb="FF000000"/>
        <rFont val="Times New Roman"/>
        <family val="1"/>
        <charset val="204"/>
      </rPr>
      <t>Приложение заполняется за предшествующий  долгосрочный период регулирования</t>
    </r>
  </si>
  <si>
    <r>
      <t>2.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12"/>
        <color rgb="FF000000"/>
        <rFont val="Times New Roman"/>
        <family val="1"/>
        <charset val="204"/>
      </rPr>
      <t>Приложение заполняется для каждого вида ресурсов.</t>
    </r>
  </si>
  <si>
    <r>
      <t>3.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12"/>
        <color rgb="FF000000"/>
        <rFont val="Times New Roman"/>
        <family val="1"/>
        <charset val="204"/>
      </rPr>
      <t>Графы строки 6 заполняются расчетным способом: гр. стр. 6 = гр. стр. 1 / гр. стр. 2 * гр. стр. 3- гр.стр.4</t>
    </r>
  </si>
  <si>
    <r>
      <t>4.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12"/>
        <color rgb="FF000000"/>
        <rFont val="Times New Roman"/>
        <family val="1"/>
        <charset val="204"/>
      </rPr>
      <t>Графы строки 7 заполняются расчетным способом: гр. стр. 7 = (гр. стр. 6 – гр. стр. 6|предыдущий год) * гр. стр. 5. Для первого года регулирования: стр. 7 = гр. стр. 6 * гр. стр. 5. Необходимо согласовать единицы измерения всех показателей для того, чтобы выразить прирост экономии от снижения потребления ресурсов в тыс. руб.</t>
    </r>
  </si>
  <si>
    <r>
      <t>5.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12"/>
        <color rgb="FF000000"/>
        <rFont val="Times New Roman"/>
        <family val="1"/>
        <charset val="204"/>
      </rPr>
      <t>В строке 9:    гр.5 = (1 + гр.6) * (1 + гр.7) * (1 + гр.8) строки 8;</t>
    </r>
  </si>
  <si>
    <t xml:space="preserve">   гр.6 = (1 + гр.7) * (1 + гр.8) строки 8;</t>
  </si>
  <si>
    <t xml:space="preserve">   гр.7 = (1 + гр.8) строки 8</t>
  </si>
  <si>
    <r>
      <t>6.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12"/>
        <color rgb="FF000000"/>
        <rFont val="Times New Roman"/>
        <family val="1"/>
        <charset val="204"/>
      </rPr>
      <t>Гр. стр.10 = гр. стр.7 * гр. стр.9, кроме гр.8</t>
    </r>
  </si>
  <si>
    <t>гр.8 стр.10 = гр. стр.7</t>
  </si>
  <si>
    <r>
      <t>7.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12"/>
        <color rgb="FF000000"/>
        <rFont val="Times New Roman"/>
        <family val="1"/>
        <charset val="204"/>
      </rPr>
      <t>Строка 11 заполняется только в графе 8.</t>
    </r>
  </si>
  <si>
    <r>
      <t xml:space="preserve"> гр.8 = (4/5 * гр.8 + 3/5 * гр.7 + 2/5 * гр.6)|</t>
    </r>
    <r>
      <rPr>
        <vertAlign val="subscript"/>
        <sz val="12"/>
        <color rgb="FF000000"/>
        <rFont val="Times New Roman"/>
        <family val="1"/>
        <charset val="204"/>
      </rPr>
      <t>стр.10</t>
    </r>
  </si>
  <si>
    <r>
      <t>гр.8 = (4/5 * гр.8 + 3/5 * гр.7 + 2/5 * гр.6 + 1/5 * гр.5)|</t>
    </r>
    <r>
      <rPr>
        <vertAlign val="subscript"/>
        <sz val="12"/>
        <color rgb="FF000000"/>
        <rFont val="Times New Roman"/>
        <family val="1"/>
        <charset val="204"/>
      </rPr>
      <t>стр.10</t>
    </r>
  </si>
  <si>
    <t>2 полуг. 2013</t>
  </si>
  <si>
    <t>1 полуг. 2014</t>
  </si>
  <si>
    <t>2 полуг. 2014</t>
  </si>
  <si>
    <t>1 полуг. 2015</t>
  </si>
  <si>
    <t>2 полуг. 2015</t>
  </si>
  <si>
    <t>Тариф предложенный "ЯФВО" с учетом энергосбыта</t>
  </si>
  <si>
    <t>Ошибка:520</t>
  </si>
  <si>
    <t>Тариф "ЯФВО" факт</t>
  </si>
  <si>
    <t>Тариф установленный ДТиЭ (без НДС) без тарифа энергосбыта</t>
  </si>
  <si>
    <t>Тариф установленный ДТиЭ (без НДС)  тарифом энергосбыта</t>
  </si>
  <si>
    <t>Тариф установленный ДТиЭ (с НДС) с тарифом энергосбыта</t>
  </si>
  <si>
    <t>Методика ведения раздельного учета</t>
  </si>
  <si>
    <t>Форма №1-ТЕП</t>
  </si>
  <si>
    <t>Акт о списании основных средств</t>
  </si>
  <si>
    <t>Спецодежда</t>
  </si>
  <si>
    <t>Режимные карты котлов</t>
  </si>
  <si>
    <t>Карты водно-химического режима</t>
  </si>
  <si>
    <t>Договора, дополнительные соглашения со стронними организациями на выполнение работ,услуг  производственного характера</t>
  </si>
  <si>
    <t>Договор аренды столовой, акт</t>
  </si>
  <si>
    <t>Перечень сторонних потребителей</t>
  </si>
  <si>
    <t>Договор электроснабжения</t>
  </si>
  <si>
    <t>Справки потребления электроэнергии по ООО «ЯФВО» по участкам</t>
  </si>
  <si>
    <t>Производственные программы</t>
  </si>
  <si>
    <t>Период регулирования 2024 год</t>
  </si>
  <si>
    <t>Период регулирования 2025 год</t>
  </si>
  <si>
    <t>Период регулирования 2026 год</t>
  </si>
  <si>
    <t>Период регулирования 2027 год</t>
  </si>
  <si>
    <t>Период регулирова-ния 2023 год</t>
  </si>
  <si>
    <t>Период регулирова-ния 2027 год</t>
  </si>
  <si>
    <t>Период регулирова-ния 2024 год</t>
  </si>
  <si>
    <t>Период регулирова-ния 2025 год</t>
  </si>
  <si>
    <t>Период регулирова-ния 2026 год</t>
  </si>
  <si>
    <t>Период регулиро-вания 2025 год</t>
  </si>
  <si>
    <t>Период регулиро-вания 2026 год</t>
  </si>
  <si>
    <t>Период регулиро-вания 2027 год</t>
  </si>
  <si>
    <t>стоим элэн</t>
  </si>
  <si>
    <t>ТНС энерго Ярославль ПАО</t>
  </si>
  <si>
    <t>Прогноз социально-экономического развития Российской Федерации на 2022 год и на плановый период 2023 и 2024 годов, одобренный на заседании Правительства Российской Федерации 21.09.2021, размещенный на сайте Минэкономразвития России 30.09.2021</t>
  </si>
  <si>
    <t>Индексация  регулируемых цен (тарифов) на продукцию (услуги) отраслей  инфраструктурного сектора на  2022-2026 гг.</t>
  </si>
  <si>
    <t>(предельные максимальные индексы), %</t>
  </si>
  <si>
    <t>ед.изм.</t>
  </si>
  <si>
    <t>2018 (из прогноза на 2020, в новом нет)</t>
  </si>
  <si>
    <t>2019 (из прогноза на 2021, в новом нет)</t>
  </si>
  <si>
    <t>прогноз (от 21.09.2021)</t>
  </si>
  <si>
    <t>Индекс потребительских цен (на конец года)</t>
  </si>
  <si>
    <t>% к декабрю</t>
  </si>
  <si>
    <t>Индекс потребительских цен (в среднем за год)</t>
  </si>
  <si>
    <t>% г/г</t>
  </si>
  <si>
    <t xml:space="preserve">Природный газ </t>
  </si>
  <si>
    <t>с 01.07.хх</t>
  </si>
  <si>
    <t>июль 1,034%</t>
  </si>
  <si>
    <t>июль 1,014%</t>
  </si>
  <si>
    <t>июль 1,030%</t>
  </si>
  <si>
    <t>июль 1,050%</t>
  </si>
  <si>
    <t>июль 1,040%</t>
  </si>
  <si>
    <t>- транспортировка газа по распределительным сетям</t>
  </si>
  <si>
    <t>июль 1,032%</t>
  </si>
  <si>
    <t>июль 1,037%</t>
  </si>
  <si>
    <t xml:space="preserve">Электроэнергия </t>
  </si>
  <si>
    <t>в % г/г</t>
  </si>
  <si>
    <t xml:space="preserve">Холодное водоснабжение, водоотведение </t>
  </si>
  <si>
    <t>Нефтепродукты (ГСМ, мазут)</t>
  </si>
  <si>
    <t>Уголь энергетический, каменный</t>
  </si>
  <si>
    <t>Древесина, производство из дерева (щепа, опилки)</t>
  </si>
  <si>
    <t>Совокупный платеж граждан за коммунальные услуги - размеры индексации</t>
  </si>
  <si>
    <t>июль 1,04</t>
  </si>
  <si>
    <t>июль 1,024</t>
  </si>
  <si>
    <t>Услуги организаций ЖКХ</t>
  </si>
  <si>
    <t>Факт 2021 г.</t>
  </si>
  <si>
    <t>Период регулирования 2023 г.</t>
  </si>
  <si>
    <t>Период регулирования 2024 г.</t>
  </si>
  <si>
    <t>Период регулирования 2025 г.</t>
  </si>
  <si>
    <t>Период регулирования 2026 г.</t>
  </si>
  <si>
    <t>Период регулирования 2027 г.</t>
  </si>
  <si>
    <t>из производства/котельная/внизу по проценту</t>
  </si>
  <si>
    <t>должно сойтись с котельной общей суммой по всем десяткам</t>
  </si>
  <si>
    <t>из требований/ПСХ/материалы/соль(*85%)</t>
  </si>
  <si>
    <t>из требований по ПСХ(материалы) спецодежда (85%)</t>
  </si>
  <si>
    <t>Год 2024</t>
  </si>
  <si>
    <t>Год 2025</t>
  </si>
  <si>
    <t>Год 2026</t>
  </si>
  <si>
    <t>Год 2027</t>
  </si>
  <si>
    <t>прогноз расходов на год 2024 по данным регулируемой организации</t>
  </si>
  <si>
    <t>прогноз расходов на год 2025 по данным регулируемой организации</t>
  </si>
  <si>
    <t>прогноз расходов на год 2026 по данным регулируемой организации</t>
  </si>
  <si>
    <t>прогноз расходов на год 2027 по данным регулируемой организации</t>
  </si>
  <si>
    <t>Базовый период (2024 год)</t>
  </si>
  <si>
    <t>Базовый период (2025 год)</t>
  </si>
  <si>
    <t>Базовый период (2026 год)</t>
  </si>
  <si>
    <t>Базовый период (2027 год)</t>
  </si>
  <si>
    <t>01.07.23г.</t>
  </si>
  <si>
    <t>01.01.24г.</t>
  </si>
  <si>
    <t>01.07.24г.</t>
  </si>
  <si>
    <t>01.01.25г.</t>
  </si>
  <si>
    <t>01.07.25г.</t>
  </si>
  <si>
    <t>01.01.26г.</t>
  </si>
  <si>
    <t>01.07.26г.</t>
  </si>
  <si>
    <t>01.01.27г.</t>
  </si>
  <si>
    <t>01.07.27г.</t>
  </si>
  <si>
    <t>по 31.12.27</t>
  </si>
  <si>
    <t>с 01.01.23г.</t>
  </si>
  <si>
    <t>ставить из старых тарифов</t>
  </si>
  <si>
    <t>Переоценка стоимости осн. фондов (только положительная или отрицательная разница относительно первоначальной стоимости осн.фондов)</t>
  </si>
  <si>
    <t>Основное средство</t>
  </si>
  <si>
    <t>Инв. №</t>
  </si>
  <si>
    <t>Затвор ЗПДЭ ДУ 40 Ру 16 кв 11</t>
  </si>
  <si>
    <t>0000636</t>
  </si>
  <si>
    <t>Комплекс для учета газа СГ ЭК</t>
  </si>
  <si>
    <t>323</t>
  </si>
  <si>
    <t>Насос</t>
  </si>
  <si>
    <t>000796</t>
  </si>
  <si>
    <t>Насос СМ 150-125-315/4</t>
  </si>
  <si>
    <t>000752</t>
  </si>
  <si>
    <t>Насос СМ150-125-315/4 без двигателя на плите</t>
  </si>
  <si>
    <t>Насос ЦНГС 38-198 б/дв. б/р(200м2)</t>
  </si>
  <si>
    <t>БП-000001</t>
  </si>
  <si>
    <t>Подогреватель паровод.</t>
  </si>
  <si>
    <t>170</t>
  </si>
  <si>
    <t>300</t>
  </si>
  <si>
    <t>Преобразователь частоты RVL00465C2H1SSS</t>
  </si>
  <si>
    <t>0000757</t>
  </si>
  <si>
    <t>Преобразователь частоты RVS00725A2H0SSSA1A2</t>
  </si>
  <si>
    <t>0000758</t>
  </si>
  <si>
    <t>Преобразователь частоты RVS00725A2HOSSSA1A2</t>
  </si>
  <si>
    <t>Преобразователь частоты РМ-Р540-30К-РУС</t>
  </si>
  <si>
    <t>00000703</t>
  </si>
  <si>
    <t>Прибор СОУ</t>
  </si>
  <si>
    <t>450</t>
  </si>
  <si>
    <t>Счетчик газа турбинный СГ-16Мт-400</t>
  </si>
  <si>
    <t>0000753</t>
  </si>
  <si>
    <t>Счетчик газа турбинный СГ-16МТ-400</t>
  </si>
  <si>
    <t>Перевод основных средств
в малоценное оборудование № 18 от 31 декабря 2021 г.</t>
  </si>
  <si>
    <t>Организация:</t>
  </si>
  <si>
    <t>Подразделение:</t>
  </si>
  <si>
    <t>Паросиловое хозяйство</t>
  </si>
  <si>
    <t>Артикул</t>
  </si>
  <si>
    <t>Малоценное оборудование,
Сотрудник</t>
  </si>
  <si>
    <t>Стоимость</t>
  </si>
  <si>
    <t>Итого:</t>
  </si>
  <si>
    <t>Главный бухгалтер</t>
  </si>
  <si>
    <t>Ераулина О. А.</t>
  </si>
  <si>
    <t>Общество с ограниченной ответственностью "Ярославская фабрика валяной обуви"</t>
  </si>
  <si>
    <t>прогноз расходов на год 2024 по данным  организации</t>
  </si>
  <si>
    <t>прогноз расходов на год 2025 по данным  организации</t>
  </si>
  <si>
    <t>прогноз расходов на год 2026 по данным  организации</t>
  </si>
  <si>
    <t>прогноз расходов на год 2027 по данным  организации</t>
  </si>
  <si>
    <t>Период регулирования 2024г.</t>
  </si>
  <si>
    <t>Период регулирования 2025г.</t>
  </si>
  <si>
    <t>Период регулирования 2026г.</t>
  </si>
  <si>
    <t>Период регулирования 2027г.</t>
  </si>
  <si>
    <t>Письмо мэрии № 3/30-6357 от 28.07.2020</t>
  </si>
  <si>
    <t xml:space="preserve">Расчет тарифов на тепловую энергию. Факт 2021г. </t>
  </si>
  <si>
    <t xml:space="preserve">Период регулирования 2023-2027гг. </t>
  </si>
  <si>
    <t>Дополнительная информация, письма, запросы</t>
  </si>
  <si>
    <t>Бухгалтер                                    Сергеева Д.М.</t>
  </si>
  <si>
    <t>Факт 2022 года</t>
  </si>
  <si>
    <t>Период регулирования 2025год</t>
  </si>
  <si>
    <t>Период регулирования 2028 год</t>
  </si>
  <si>
    <r>
      <t>1,2 - 2,5 кгс/см</t>
    </r>
    <r>
      <rPr>
        <vertAlign val="superscript"/>
        <sz val="12"/>
        <rFont val="Times New Roman"/>
        <family val="1"/>
        <charset val="204"/>
      </rPr>
      <t>21,2 - 2,5 кгс/см2</t>
    </r>
  </si>
  <si>
    <r>
      <t>2,5 - 7,0 кгс/см</t>
    </r>
    <r>
      <rPr>
        <vertAlign val="superscript"/>
        <sz val="12"/>
        <rFont val="Times New Roman"/>
        <family val="1"/>
        <charset val="204"/>
      </rPr>
      <t>22,5 - 7,0 кгс/см2</t>
    </r>
  </si>
  <si>
    <r>
      <t>7,0 - 13,0 кгс/см</t>
    </r>
    <r>
      <rPr>
        <vertAlign val="superscript"/>
        <sz val="12"/>
        <rFont val="Times New Roman"/>
        <family val="1"/>
        <charset val="204"/>
      </rPr>
      <t>27,0 - 13,0 кгс/см2</t>
    </r>
  </si>
  <si>
    <r>
      <t>&gt; 13 кгс/см</t>
    </r>
    <r>
      <rPr>
        <vertAlign val="superscript"/>
        <sz val="12"/>
        <rFont val="Times New Roman"/>
        <family val="1"/>
        <charset val="204"/>
      </rPr>
      <t>2&gt; 13 кгс/см2</t>
    </r>
  </si>
  <si>
    <t>Период регулирования 2024год</t>
  </si>
  <si>
    <t>Период регулирования 2026  год</t>
  </si>
  <si>
    <t>Период регулиро-вания 2024год</t>
  </si>
  <si>
    <t>Период регулиро-вания 2028 год</t>
  </si>
  <si>
    <t>Бухгалтер                                                        Сергеева Д.М.</t>
  </si>
  <si>
    <t>(СН2)2022</t>
  </si>
  <si>
    <t>Сергеева Д.М.</t>
  </si>
  <si>
    <t>Факт 2022 г.</t>
  </si>
  <si>
    <t>Период регулирования 2028 г.</t>
  </si>
  <si>
    <t>Период регулирования 2028г.</t>
  </si>
  <si>
    <t>1 193,33</t>
  </si>
  <si>
    <t>2 537,58</t>
  </si>
  <si>
    <t>3 975,00</t>
  </si>
  <si>
    <t>39 191,77</t>
  </si>
  <si>
    <t>40 166,67</t>
  </si>
  <si>
    <t>29 321,67</t>
  </si>
  <si>
    <t>26 535,00</t>
  </si>
  <si>
    <t>4 416,67</t>
  </si>
  <si>
    <t>3 205,00</t>
  </si>
  <si>
    <t>Приложение 5.1</t>
  </si>
  <si>
    <t>Факт 2022г.</t>
  </si>
  <si>
    <t>Год 2022</t>
  </si>
  <si>
    <t>Год 2028</t>
  </si>
  <si>
    <t>фактически понесенные расходы в 2022 году по данным  организации</t>
  </si>
  <si>
    <t>прогноз расходов на год 2028 по данным  организации</t>
  </si>
  <si>
    <t>фактически понесенные расходы в 2022 году по данным регулируемой организации</t>
  </si>
  <si>
    <t>прогноз расходов на год 2028 по данным регулируемой организации</t>
  </si>
  <si>
    <t>факт в 2022 году по данным регулируемой организации</t>
  </si>
  <si>
    <t>Базовый период (2022 год)</t>
  </si>
  <si>
    <t>Базовый период (2028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</si>
</sst>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4" formatCode="_-* #,##0.00\ &quot;₽&quot;_-;\-* #,##0.00\ &quot;₽&quot;_-;_-* &quot;-&quot;??\ &quot;₽&quot;_-;_-@_-"/>
    <numFmt numFmtId="164" formatCode="#,##0.000&quot;   &quot;"/>
    <numFmt numFmtId="165" formatCode="[$-419]0.000"/>
    <numFmt numFmtId="166" formatCode="[$-419]0.00"/>
    <numFmt numFmtId="167" formatCode="[$-419]0.0"/>
    <numFmt numFmtId="168" formatCode="[$-419]0"/>
    <numFmt numFmtId="169" formatCode="#,##0&quot; &quot;;&quot;-&quot;#,##0&quot; &quot;"/>
    <numFmt numFmtId="170" formatCode="[$-419]#"/>
    <numFmt numFmtId="171" formatCode="0.000"/>
    <numFmt numFmtId="172" formatCode="0.0"/>
    <numFmt numFmtId="173" formatCode="[$-419]#.000"/>
    <numFmt numFmtId="174" formatCode="[$-419]#.00"/>
    <numFmt numFmtId="175" formatCode="[$-419]General"/>
    <numFmt numFmtId="176" formatCode="&quot; &quot;#,##0.00&quot;р. &quot;;&quot;-&quot;#,##0.00&quot;р. &quot;;&quot; -&quot;#&quot;р. &quot;;@&quot; &quot;"/>
    <numFmt numFmtId="177" formatCode="#,##0.00&quot; &quot;[$руб.-419];[Red]&quot;-&quot;#,##0.00&quot; &quot;[$руб.-419]"/>
    <numFmt numFmtId="178" formatCode="#,##0\ ;\-#,##0\ "/>
    <numFmt numFmtId="179" formatCode="#.00"/>
  </numFmts>
  <fonts count="81">
    <font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9"/>
      <color theme="1"/>
      <name val="Times New Roman"/>
      <family val="1"/>
      <charset val="204"/>
    </font>
    <font>
      <vertAlign val="superscript"/>
      <sz val="18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rgb="FF008080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1"/>
      <color rgb="FFFFFFFF"/>
      <name val="Calibri"/>
      <family val="2"/>
      <charset val="204"/>
    </font>
    <font>
      <sz val="9"/>
      <color theme="1"/>
      <name val="Times New Roman1"/>
      <charset val="204"/>
    </font>
    <font>
      <sz val="10"/>
      <color theme="1"/>
      <name val="Times New Roman1"/>
      <charset val="204"/>
    </font>
    <font>
      <b/>
      <sz val="12"/>
      <color theme="1"/>
      <name val="Times New Roman1"/>
      <charset val="204"/>
    </font>
    <font>
      <sz val="11"/>
      <color theme="1"/>
      <name val="Times New Roman1"/>
      <charset val="204"/>
    </font>
    <font>
      <b/>
      <sz val="14"/>
      <color rgb="FF26282F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26282F"/>
      <name val="Times New Roman"/>
      <family val="1"/>
      <charset val="204"/>
    </font>
    <font>
      <vertAlign val="subscript"/>
      <sz val="12"/>
      <color rgb="FF000000"/>
      <name val="Times New Roman"/>
      <family val="1"/>
      <charset val="204"/>
    </font>
    <font>
      <sz val="11"/>
      <color rgb="FF000000"/>
      <name val="Courier New"/>
      <family val="3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color rgb="FF000000"/>
      <name val="Calibri"/>
      <family val="2"/>
      <charset val="204"/>
    </font>
    <font>
      <sz val="18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B050"/>
      <name val="Times New Roman"/>
      <family val="1"/>
      <charset val="204"/>
    </font>
    <font>
      <sz val="11"/>
      <color rgb="FF00B050"/>
      <name val="Times New Roman1"/>
      <charset val="204"/>
    </font>
    <font>
      <b/>
      <u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2"/>
      <color rgb="FF00B05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Arial"/>
      <family val="2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B050"/>
      <name val="Arial"/>
      <family val="2"/>
      <charset val="204"/>
    </font>
    <font>
      <sz val="13"/>
      <color rgb="FF00B050"/>
      <name val="Times New Roman"/>
      <family val="1"/>
      <charset val="204"/>
    </font>
    <font>
      <sz val="16"/>
      <color theme="1"/>
      <name val="Calibri"/>
      <family val="2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Arial"/>
      <family val="2"/>
      <charset val="204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</font>
    <font>
      <vertAlign val="superscript"/>
      <sz val="12"/>
      <name val="Times New Roman"/>
      <family val="1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CCC1DA"/>
        <bgColor rgb="FFCCC1DA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rgb="FFFF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</fills>
  <borders count="7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0">
    <xf numFmtId="0" fontId="0" fillId="0" borderId="0"/>
    <xf numFmtId="175" fontId="2" fillId="0" borderId="0"/>
    <xf numFmtId="176" fontId="1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77" fontId="4" fillId="0" borderId="0"/>
    <xf numFmtId="44" fontId="1" fillId="0" borderId="0" applyFont="0" applyFill="0" applyBorder="0" applyAlignment="0" applyProtection="0"/>
    <xf numFmtId="0" fontId="61" fillId="0" borderId="0"/>
    <xf numFmtId="0" fontId="61" fillId="0" borderId="0"/>
  </cellStyleXfs>
  <cellXfs count="744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vertical="top" wrapText="1"/>
    </xf>
    <xf numFmtId="0" fontId="6" fillId="2" borderId="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12" fillId="0" borderId="0" xfId="0" applyFont="1"/>
    <xf numFmtId="0" fontId="0" fillId="0" borderId="1" xfId="0" applyBorder="1" applyAlignment="1">
      <alignment horizontal="center"/>
    </xf>
    <xf numFmtId="0" fontId="6" fillId="2" borderId="0" xfId="0" applyFont="1" applyFill="1" applyBorder="1" applyAlignment="1">
      <alignment horizontal="center" wrapText="1"/>
    </xf>
    <xf numFmtId="175" fontId="2" fillId="0" borderId="0" xfId="1"/>
    <xf numFmtId="175" fontId="14" fillId="0" borderId="0" xfId="1" applyFont="1" applyAlignment="1">
      <alignment horizontal="right" vertical="center"/>
    </xf>
    <xf numFmtId="175" fontId="14" fillId="0" borderId="0" xfId="1" applyFont="1" applyAlignment="1">
      <alignment vertical="center"/>
    </xf>
    <xf numFmtId="175" fontId="14" fillId="0" borderId="2" xfId="1" applyFont="1" applyBorder="1" applyAlignment="1">
      <alignment horizontal="center" vertical="center" wrapText="1"/>
    </xf>
    <xf numFmtId="175" fontId="14" fillId="0" borderId="1" xfId="1" applyFont="1" applyBorder="1" applyAlignment="1">
      <alignment horizontal="center" vertical="center" wrapText="1"/>
    </xf>
    <xf numFmtId="175" fontId="14" fillId="0" borderId="3" xfId="1" applyFont="1" applyBorder="1" applyAlignment="1">
      <alignment horizontal="center" vertical="center" wrapText="1"/>
    </xf>
    <xf numFmtId="175" fontId="14" fillId="0" borderId="3" xfId="1" applyFont="1" applyBorder="1" applyAlignment="1">
      <alignment horizontal="center" vertical="center"/>
    </xf>
    <xf numFmtId="175" fontId="14" fillId="0" borderId="4" xfId="1" applyFont="1" applyBorder="1" applyAlignment="1">
      <alignment horizontal="center" vertical="center"/>
    </xf>
    <xf numFmtId="175" fontId="14" fillId="0" borderId="4" xfId="1" applyFont="1" applyBorder="1" applyAlignment="1">
      <alignment horizontal="center" vertical="center" wrapText="1"/>
    </xf>
    <xf numFmtId="49" fontId="14" fillId="0" borderId="3" xfId="1" applyNumberFormat="1" applyFont="1" applyBorder="1" applyAlignment="1">
      <alignment horizontal="center" vertical="center"/>
    </xf>
    <xf numFmtId="175" fontId="14" fillId="0" borderId="5" xfId="1" applyFont="1" applyBorder="1" applyAlignment="1">
      <alignment vertical="center" wrapText="1"/>
    </xf>
    <xf numFmtId="175" fontId="14" fillId="0" borderId="6" xfId="1" applyFont="1" applyBorder="1" applyAlignment="1">
      <alignment horizontal="center" vertical="center" wrapText="1"/>
    </xf>
    <xf numFmtId="175" fontId="16" fillId="0" borderId="0" xfId="1" applyFont="1" applyAlignment="1">
      <alignment vertical="center"/>
    </xf>
    <xf numFmtId="175" fontId="2" fillId="0" borderId="0" xfId="1" applyFont="1"/>
    <xf numFmtId="175" fontId="14" fillId="0" borderId="0" xfId="1" applyFont="1" applyFill="1" applyBorder="1" applyAlignment="1">
      <alignment horizontal="center" vertical="center"/>
    </xf>
    <xf numFmtId="175" fontId="17" fillId="0" borderId="0" xfId="1" applyFont="1" applyBorder="1"/>
    <xf numFmtId="175" fontId="17" fillId="0" borderId="0" xfId="1" applyFont="1" applyFill="1" applyBorder="1"/>
    <xf numFmtId="49" fontId="17" fillId="0" borderId="0" xfId="1" applyNumberFormat="1" applyFont="1" applyBorder="1" applyAlignment="1">
      <alignment horizontal="center"/>
    </xf>
    <xf numFmtId="175" fontId="14" fillId="0" borderId="7" xfId="1" applyFont="1" applyBorder="1" applyAlignment="1">
      <alignment horizontal="center" vertical="center" wrapText="1"/>
    </xf>
    <xf numFmtId="175" fontId="14" fillId="0" borderId="1" xfId="1" applyFont="1" applyBorder="1" applyAlignment="1">
      <alignment horizontal="center" vertical="center"/>
    </xf>
    <xf numFmtId="175" fontId="14" fillId="0" borderId="4" xfId="1" applyFont="1" applyFill="1" applyBorder="1" applyAlignment="1">
      <alignment horizontal="center" vertical="center"/>
    </xf>
    <xf numFmtId="175" fontId="14" fillId="0" borderId="4" xfId="1" applyFont="1" applyBorder="1" applyAlignment="1">
      <alignment vertical="center" wrapText="1"/>
    </xf>
    <xf numFmtId="175" fontId="14" fillId="0" borderId="6" xfId="1" applyFont="1" applyFill="1" applyBorder="1" applyAlignment="1">
      <alignment horizontal="center" vertical="center"/>
    </xf>
    <xf numFmtId="175" fontId="14" fillId="0" borderId="6" xfId="1" applyFont="1" applyBorder="1" applyAlignment="1">
      <alignment horizontal="center" vertical="center"/>
    </xf>
    <xf numFmtId="175" fontId="14" fillId="0" borderId="4" xfId="1" applyFont="1" applyBorder="1" applyAlignment="1">
      <alignment vertical="center"/>
    </xf>
    <xf numFmtId="175" fontId="14" fillId="2" borderId="4" xfId="1" applyFont="1" applyFill="1" applyBorder="1" applyAlignment="1">
      <alignment vertical="center" wrapText="1"/>
    </xf>
    <xf numFmtId="175" fontId="14" fillId="0" borderId="0" xfId="1" applyFont="1" applyBorder="1" applyAlignment="1">
      <alignment horizontal="left" vertical="center"/>
    </xf>
    <xf numFmtId="175" fontId="2" fillId="0" borderId="0" xfId="1" applyFill="1"/>
    <xf numFmtId="175" fontId="14" fillId="0" borderId="0" xfId="1" applyFont="1" applyAlignment="1">
      <alignment horizontal="center" vertical="center"/>
    </xf>
    <xf numFmtId="175" fontId="21" fillId="0" borderId="0" xfId="1" applyFont="1"/>
    <xf numFmtId="175" fontId="22" fillId="0" borderId="8" xfId="1" applyFont="1" applyFill="1" applyBorder="1" applyAlignment="1">
      <alignment horizontal="center" vertical="center" wrapText="1"/>
    </xf>
    <xf numFmtId="175" fontId="22" fillId="0" borderId="4" xfId="1" applyFont="1" applyFill="1" applyBorder="1" applyAlignment="1">
      <alignment horizontal="center" vertical="center" wrapText="1"/>
    </xf>
    <xf numFmtId="175" fontId="14" fillId="0" borderId="4" xfId="1" applyFont="1" applyFill="1" applyBorder="1" applyAlignment="1">
      <alignment horizontal="center" vertical="center" wrapText="1"/>
    </xf>
    <xf numFmtId="165" fontId="14" fillId="0" borderId="4" xfId="1" applyNumberFormat="1" applyFont="1" applyFill="1" applyBorder="1" applyAlignment="1">
      <alignment horizontal="center" vertical="center"/>
    </xf>
    <xf numFmtId="165" fontId="14" fillId="0" borderId="4" xfId="1" applyNumberFormat="1" applyFont="1" applyFill="1" applyBorder="1" applyAlignment="1">
      <alignment horizontal="center" vertical="center" wrapText="1"/>
    </xf>
    <xf numFmtId="175" fontId="14" fillId="0" borderId="0" xfId="1" applyFont="1" applyFill="1" applyBorder="1"/>
    <xf numFmtId="175" fontId="14" fillId="0" borderId="0" xfId="1" applyFont="1" applyFill="1" applyBorder="1" applyAlignment="1">
      <alignment horizontal="center"/>
    </xf>
    <xf numFmtId="175" fontId="14" fillId="0" borderId="0" xfId="1" applyFont="1" applyAlignment="1">
      <alignment horizontal="left" vertical="center" indent="4"/>
    </xf>
    <xf numFmtId="175" fontId="14" fillId="0" borderId="0" xfId="1" applyFont="1"/>
    <xf numFmtId="175" fontId="15" fillId="0" borderId="0" xfId="1" applyFont="1" applyAlignment="1">
      <alignment horizontal="center" vertical="center"/>
    </xf>
    <xf numFmtId="175" fontId="14" fillId="0" borderId="4" xfId="1" applyFont="1" applyBorder="1" applyAlignment="1">
      <alignment horizontal="left" vertical="center" wrapText="1" indent="1"/>
    </xf>
    <xf numFmtId="175" fontId="14" fillId="3" borderId="4" xfId="1" applyFont="1" applyFill="1" applyBorder="1" applyAlignment="1">
      <alignment vertical="center"/>
    </xf>
    <xf numFmtId="166" fontId="14" fillId="0" borderId="4" xfId="1" applyNumberFormat="1" applyFont="1" applyFill="1" applyBorder="1" applyAlignment="1">
      <alignment horizontal="center" vertical="center"/>
    </xf>
    <xf numFmtId="49" fontId="14" fillId="2" borderId="3" xfId="1" applyNumberFormat="1" applyFont="1" applyFill="1" applyBorder="1" applyAlignment="1">
      <alignment horizontal="center" vertical="center"/>
    </xf>
    <xf numFmtId="175" fontId="14" fillId="3" borderId="4" xfId="1" applyFont="1" applyFill="1" applyBorder="1" applyAlignment="1">
      <alignment vertical="center" wrapText="1"/>
    </xf>
    <xf numFmtId="0" fontId="23" fillId="0" borderId="0" xfId="0" applyFont="1"/>
    <xf numFmtId="171" fontId="14" fillId="0" borderId="6" xfId="1" applyNumberFormat="1" applyFont="1" applyFill="1" applyBorder="1" applyAlignment="1">
      <alignment horizontal="center" vertical="center"/>
    </xf>
    <xf numFmtId="175" fontId="14" fillId="0" borderId="4" xfId="1" applyFont="1" applyBorder="1" applyAlignment="1">
      <alignment horizontal="left" vertical="center" indent="1"/>
    </xf>
    <xf numFmtId="175" fontId="24" fillId="0" borderId="4" xfId="1" applyFont="1" applyBorder="1" applyAlignment="1">
      <alignment horizontal="left" vertical="center" wrapText="1" indent="1"/>
    </xf>
    <xf numFmtId="172" fontId="14" fillId="0" borderId="4" xfId="1" applyNumberFormat="1" applyFont="1" applyBorder="1" applyAlignment="1">
      <alignment horizontal="center" vertical="center"/>
    </xf>
    <xf numFmtId="172" fontId="14" fillId="0" borderId="6" xfId="1" applyNumberFormat="1" applyFont="1" applyBorder="1" applyAlignment="1">
      <alignment horizontal="center" vertical="center"/>
    </xf>
    <xf numFmtId="166" fontId="14" fillId="0" borderId="4" xfId="1" applyNumberFormat="1" applyFont="1" applyBorder="1" applyAlignment="1">
      <alignment horizontal="center" vertical="center"/>
    </xf>
    <xf numFmtId="175" fontId="14" fillId="0" borderId="0" xfId="1" applyFont="1" applyBorder="1"/>
    <xf numFmtId="175" fontId="14" fillId="0" borderId="0" xfId="1" applyFont="1" applyBorder="1" applyAlignment="1">
      <alignment horizontal="center"/>
    </xf>
    <xf numFmtId="49" fontId="14" fillId="0" borderId="0" xfId="1" applyNumberFormat="1" applyFont="1" applyBorder="1" applyAlignment="1">
      <alignment horizontal="center"/>
    </xf>
    <xf numFmtId="166" fontId="14" fillId="0" borderId="0" xfId="1" applyNumberFormat="1" applyFont="1"/>
    <xf numFmtId="175" fontId="14" fillId="0" borderId="0" xfId="1" applyFont="1" applyAlignment="1">
      <alignment horizontal="right"/>
    </xf>
    <xf numFmtId="175" fontId="14" fillId="0" borderId="0" xfId="1" applyFont="1" applyBorder="1" applyAlignment="1">
      <alignment horizontal="center" vertical="center" textRotation="90" wrapText="1"/>
    </xf>
    <xf numFmtId="175" fontId="2" fillId="0" borderId="0" xfId="1" applyBorder="1"/>
    <xf numFmtId="175" fontId="2" fillId="0" borderId="0" xfId="1" applyAlignment="1">
      <alignment horizontal="center"/>
    </xf>
    <xf numFmtId="175" fontId="25" fillId="0" borderId="0" xfId="1" applyFont="1" applyAlignment="1">
      <alignment vertical="center"/>
    </xf>
    <xf numFmtId="175" fontId="14" fillId="0" borderId="0" xfId="1" applyFont="1" applyAlignment="1">
      <alignment horizontal="left" vertical="center" indent="3"/>
    </xf>
    <xf numFmtId="175" fontId="14" fillId="0" borderId="9" xfId="1" applyFont="1" applyBorder="1" applyAlignment="1">
      <alignment horizontal="center" vertical="center" wrapText="1"/>
    </xf>
    <xf numFmtId="175" fontId="14" fillId="0" borderId="8" xfId="1" applyFont="1" applyBorder="1" applyAlignment="1">
      <alignment horizontal="center" vertical="center" wrapText="1"/>
    </xf>
    <xf numFmtId="175" fontId="2" fillId="0" borderId="7" xfId="1" applyBorder="1" applyAlignment="1">
      <alignment vertical="top" wrapText="1"/>
    </xf>
    <xf numFmtId="175" fontId="2" fillId="0" borderId="8" xfId="1" applyBorder="1" applyAlignment="1">
      <alignment vertical="top" wrapText="1"/>
    </xf>
    <xf numFmtId="175" fontId="2" fillId="0" borderId="3" xfId="1" applyBorder="1" applyAlignment="1">
      <alignment vertical="top" wrapText="1"/>
    </xf>
    <xf numFmtId="175" fontId="2" fillId="0" borderId="4" xfId="1" applyBorder="1" applyAlignment="1">
      <alignment vertical="top" wrapText="1"/>
    </xf>
    <xf numFmtId="166" fontId="14" fillId="0" borderId="4" xfId="1" applyNumberFormat="1" applyFont="1" applyBorder="1" applyAlignment="1">
      <alignment vertical="center" wrapText="1"/>
    </xf>
    <xf numFmtId="166" fontId="14" fillId="0" borderId="0" xfId="1" applyNumberFormat="1" applyFont="1" applyFill="1" applyBorder="1" applyAlignment="1">
      <alignment horizontal="center" vertical="center"/>
    </xf>
    <xf numFmtId="175" fontId="2" fillId="0" borderId="0" xfId="1" applyFill="1" applyAlignment="1">
      <alignment horizontal="left"/>
    </xf>
    <xf numFmtId="166" fontId="2" fillId="0" borderId="0" xfId="1" applyNumberFormat="1" applyFill="1"/>
    <xf numFmtId="0" fontId="0" fillId="0" borderId="0" xfId="0" applyFill="1"/>
    <xf numFmtId="175" fontId="2" fillId="3" borderId="0" xfId="1" applyFill="1"/>
    <xf numFmtId="175" fontId="27" fillId="3" borderId="0" xfId="1" applyFont="1" applyFill="1"/>
    <xf numFmtId="175" fontId="2" fillId="3" borderId="0" xfId="1" applyFont="1" applyFill="1"/>
    <xf numFmtId="166" fontId="2" fillId="3" borderId="0" xfId="1" applyNumberFormat="1" applyFont="1" applyFill="1"/>
    <xf numFmtId="175" fontId="27" fillId="0" borderId="0" xfId="1" applyFont="1" applyFill="1"/>
    <xf numFmtId="175" fontId="2" fillId="0" borderId="0" xfId="1" applyFont="1" applyFill="1"/>
    <xf numFmtId="168" fontId="14" fillId="0" borderId="4" xfId="1" applyNumberFormat="1" applyFont="1" applyBorder="1" applyAlignment="1">
      <alignment horizontal="center" vertical="center" wrapText="1"/>
    </xf>
    <xf numFmtId="175" fontId="22" fillId="0" borderId="0" xfId="1" applyFont="1" applyBorder="1" applyAlignment="1">
      <alignment horizontal="left"/>
    </xf>
    <xf numFmtId="175" fontId="22" fillId="0" borderId="0" xfId="1" applyFont="1"/>
    <xf numFmtId="175" fontId="22" fillId="0" borderId="0" xfId="1" applyFont="1" applyAlignment="1">
      <alignment horizontal="left"/>
    </xf>
    <xf numFmtId="175" fontId="22" fillId="0" borderId="0" xfId="1" applyFont="1" applyFill="1" applyAlignment="1">
      <alignment horizontal="left"/>
    </xf>
    <xf numFmtId="0" fontId="29" fillId="0" borderId="0" xfId="0" applyFont="1"/>
    <xf numFmtId="0" fontId="31" fillId="0" borderId="1" xfId="0" applyFont="1" applyBorder="1" applyAlignment="1">
      <alignment horizontal="center" vertical="top" wrapText="1"/>
    </xf>
    <xf numFmtId="0" fontId="31" fillId="0" borderId="6" xfId="0" applyFont="1" applyBorder="1" applyAlignment="1">
      <alignment horizontal="center" vertical="top" wrapText="1"/>
    </xf>
    <xf numFmtId="0" fontId="31" fillId="0" borderId="6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top" wrapText="1"/>
    </xf>
    <xf numFmtId="0" fontId="31" fillId="0" borderId="4" xfId="0" applyFont="1" applyBorder="1" applyAlignment="1">
      <alignment horizontal="center" vertical="top" wrapText="1"/>
    </xf>
    <xf numFmtId="169" fontId="31" fillId="0" borderId="6" xfId="2" applyNumberFormat="1" applyFont="1" applyFill="1" applyBorder="1" applyAlignment="1" applyProtection="1">
      <alignment horizontal="center" vertical="center" wrapText="1"/>
    </xf>
    <xf numFmtId="169" fontId="31" fillId="0" borderId="4" xfId="2" applyNumberFormat="1" applyFont="1" applyFill="1" applyBorder="1" applyAlignment="1" applyProtection="1">
      <alignment horizontal="center" vertical="center" wrapText="1"/>
    </xf>
    <xf numFmtId="0" fontId="0" fillId="0" borderId="1" xfId="0" applyBorder="1"/>
    <xf numFmtId="0" fontId="31" fillId="0" borderId="0" xfId="0" applyFont="1" applyAlignment="1">
      <alignment horizontal="left" indent="1"/>
    </xf>
    <xf numFmtId="0" fontId="31" fillId="0" borderId="0" xfId="0" applyFont="1" applyAlignment="1">
      <alignment horizontal="left" vertical="top" indent="1"/>
    </xf>
    <xf numFmtId="1" fontId="31" fillId="0" borderId="1" xfId="0" applyNumberFormat="1" applyFont="1" applyBorder="1" applyAlignment="1">
      <alignment horizontal="center" vertical="center" wrapText="1"/>
    </xf>
    <xf numFmtId="49" fontId="31" fillId="0" borderId="0" xfId="0" applyNumberFormat="1" applyFont="1" applyBorder="1" applyAlignment="1">
      <alignment horizontal="center" vertical="top" wrapText="1"/>
    </xf>
    <xf numFmtId="175" fontId="2" fillId="0" borderId="0" xfId="1" applyAlignment="1">
      <alignment vertical="center"/>
    </xf>
    <xf numFmtId="175" fontId="2" fillId="0" borderId="0" xfId="1" applyFill="1" applyAlignment="1">
      <alignment horizontal="center" vertical="center"/>
    </xf>
    <xf numFmtId="175" fontId="2" fillId="0" borderId="0" xfId="1" applyAlignment="1">
      <alignment horizontal="center" vertical="center"/>
    </xf>
    <xf numFmtId="175" fontId="17" fillId="0" borderId="5" xfId="1" applyFont="1" applyBorder="1" applyAlignment="1">
      <alignment horizontal="right" vertical="center"/>
    </xf>
    <xf numFmtId="175" fontId="33" fillId="0" borderId="3" xfId="1" applyFont="1" applyBorder="1" applyAlignment="1">
      <alignment horizontal="center" vertical="center" wrapText="1"/>
    </xf>
    <xf numFmtId="175" fontId="33" fillId="0" borderId="4" xfId="1" applyFont="1" applyBorder="1" applyAlignment="1">
      <alignment vertical="center" wrapText="1"/>
    </xf>
    <xf numFmtId="168" fontId="33" fillId="0" borderId="4" xfId="1" applyNumberFormat="1" applyFont="1" applyFill="1" applyBorder="1" applyAlignment="1">
      <alignment horizontal="center" vertical="center" wrapText="1"/>
    </xf>
    <xf numFmtId="175" fontId="15" fillId="0" borderId="3" xfId="1" applyFont="1" applyBorder="1" applyAlignment="1">
      <alignment horizontal="justify" vertical="center" wrapText="1"/>
    </xf>
    <xf numFmtId="175" fontId="15" fillId="0" borderId="4" xfId="1" applyFont="1" applyBorder="1" applyAlignment="1">
      <alignment vertical="center" wrapText="1"/>
    </xf>
    <xf numFmtId="168" fontId="15" fillId="0" borderId="4" xfId="1" applyNumberFormat="1" applyFont="1" applyFill="1" applyBorder="1" applyAlignment="1">
      <alignment horizontal="center" vertical="center" wrapText="1"/>
    </xf>
    <xf numFmtId="175" fontId="14" fillId="0" borderId="3" xfId="1" applyFont="1" applyBorder="1" applyAlignment="1">
      <alignment horizontal="justify" vertical="center" wrapText="1"/>
    </xf>
    <xf numFmtId="175" fontId="34" fillId="0" borderId="4" xfId="1" applyFont="1" applyBorder="1" applyAlignment="1">
      <alignment vertical="center" wrapText="1"/>
    </xf>
    <xf numFmtId="168" fontId="14" fillId="0" borderId="4" xfId="1" applyNumberFormat="1" applyFont="1" applyFill="1" applyBorder="1" applyAlignment="1">
      <alignment horizontal="center" vertical="center" wrapText="1"/>
    </xf>
    <xf numFmtId="175" fontId="35" fillId="0" borderId="0" xfId="1" applyFont="1"/>
    <xf numFmtId="175" fontId="36" fillId="0" borderId="4" xfId="1" applyFont="1" applyBorder="1" applyAlignment="1">
      <alignment vertical="center" wrapText="1"/>
    </xf>
    <xf numFmtId="168" fontId="14" fillId="0" borderId="6" xfId="1" applyNumberFormat="1" applyFont="1" applyFill="1" applyBorder="1" applyAlignment="1">
      <alignment horizontal="center" vertical="center" wrapText="1"/>
    </xf>
    <xf numFmtId="168" fontId="15" fillId="0" borderId="6" xfId="1" applyNumberFormat="1" applyFont="1" applyFill="1" applyBorder="1" applyAlignment="1">
      <alignment horizontal="center" vertical="center" wrapText="1"/>
    </xf>
    <xf numFmtId="168" fontId="33" fillId="0" borderId="6" xfId="1" applyNumberFormat="1" applyFont="1" applyFill="1" applyBorder="1" applyAlignment="1">
      <alignment horizontal="center" vertical="center" wrapText="1"/>
    </xf>
    <xf numFmtId="168" fontId="37" fillId="0" borderId="0" xfId="1" applyNumberFormat="1" applyFont="1"/>
    <xf numFmtId="168" fontId="2" fillId="0" borderId="0" xfId="1" applyNumberFormat="1"/>
    <xf numFmtId="168" fontId="33" fillId="0" borderId="4" xfId="1" applyNumberFormat="1" applyFont="1" applyBorder="1" applyAlignment="1">
      <alignment horizontal="center" vertical="center" wrapText="1"/>
    </xf>
    <xf numFmtId="166" fontId="2" fillId="0" borderId="0" xfId="1" applyNumberFormat="1"/>
    <xf numFmtId="175" fontId="17" fillId="0" borderId="0" xfId="1" applyFont="1" applyAlignment="1">
      <alignment horizontal="right" vertical="center"/>
    </xf>
    <xf numFmtId="166" fontId="2" fillId="0" borderId="0" xfId="1" applyNumberFormat="1" applyFill="1" applyAlignment="1">
      <alignment horizontal="center" vertical="center"/>
    </xf>
    <xf numFmtId="166" fontId="2" fillId="0" borderId="0" xfId="1" applyNumberFormat="1" applyAlignment="1">
      <alignment horizontal="center" vertical="center"/>
    </xf>
    <xf numFmtId="175" fontId="17" fillId="0" borderId="0" xfId="1" applyFont="1" applyAlignment="1">
      <alignment horizontal="center" vertical="center"/>
    </xf>
    <xf numFmtId="175" fontId="14" fillId="0" borderId="3" xfId="1" applyFont="1" applyBorder="1" applyAlignment="1">
      <alignment vertical="center" wrapText="1"/>
    </xf>
    <xf numFmtId="175" fontId="2" fillId="0" borderId="7" xfId="1" applyBorder="1" applyAlignment="1">
      <alignment horizontal="center" vertical="center"/>
    </xf>
    <xf numFmtId="175" fontId="2" fillId="0" borderId="1" xfId="1" applyBorder="1" applyAlignment="1">
      <alignment horizontal="center" vertical="center"/>
    </xf>
    <xf numFmtId="175" fontId="2" fillId="0" borderId="3" xfId="1" applyBorder="1" applyAlignment="1">
      <alignment horizontal="center" vertical="center"/>
    </xf>
    <xf numFmtId="175" fontId="2" fillId="0" borderId="10" xfId="1" applyBorder="1" applyAlignment="1">
      <alignment horizontal="center" vertical="center"/>
    </xf>
    <xf numFmtId="175" fontId="14" fillId="0" borderId="4" xfId="1" applyFont="1" applyBorder="1" applyAlignment="1">
      <alignment horizontal="justify" vertical="center" wrapText="1"/>
    </xf>
    <xf numFmtId="175" fontId="2" fillId="0" borderId="11" xfId="1" applyBorder="1" applyAlignment="1">
      <alignment horizontal="center" vertical="center"/>
    </xf>
    <xf numFmtId="175" fontId="14" fillId="0" borderId="0" xfId="1" applyFont="1" applyBorder="1" applyAlignment="1"/>
    <xf numFmtId="175" fontId="38" fillId="0" borderId="0" xfId="1" applyFont="1" applyBorder="1" applyAlignment="1">
      <alignment horizontal="left"/>
    </xf>
    <xf numFmtId="175" fontId="17" fillId="0" borderId="0" xfId="1" applyFont="1" applyBorder="1" applyAlignment="1">
      <alignment horizontal="right" vertical="center"/>
    </xf>
    <xf numFmtId="175" fontId="14" fillId="0" borderId="4" xfId="1" applyFont="1" applyBorder="1" applyAlignment="1">
      <alignment horizontal="left" vertical="center" wrapText="1"/>
    </xf>
    <xf numFmtId="175" fontId="19" fillId="0" borderId="0" xfId="1" applyFont="1" applyAlignment="1">
      <alignment horizontal="justify" vertical="center"/>
    </xf>
    <xf numFmtId="0" fontId="0" fillId="0" borderId="0" xfId="0"/>
    <xf numFmtId="175" fontId="14" fillId="0" borderId="0" xfId="1" applyFont="1" applyAlignment="1">
      <alignment horizontal="justify" vertical="center"/>
    </xf>
    <xf numFmtId="175" fontId="14" fillId="0" borderId="1" xfId="1" applyFont="1" applyBorder="1" applyAlignment="1">
      <alignment horizontal="justify" vertical="center" wrapText="1"/>
    </xf>
    <xf numFmtId="175" fontId="14" fillId="0" borderId="4" xfId="1" applyFont="1" applyFill="1" applyBorder="1" applyAlignment="1">
      <alignment horizontal="left" vertical="center" wrapText="1"/>
    </xf>
    <xf numFmtId="166" fontId="14" fillId="0" borderId="4" xfId="1" applyNumberFormat="1" applyFont="1" applyFill="1" applyBorder="1" applyAlignment="1">
      <alignment horizontal="center" vertical="center" wrapText="1"/>
    </xf>
    <xf numFmtId="175" fontId="14" fillId="0" borderId="4" xfId="1" applyFont="1" applyFill="1" applyBorder="1" applyAlignment="1">
      <alignment horizontal="justify" vertical="center" wrapText="1"/>
    </xf>
    <xf numFmtId="175" fontId="41" fillId="0" borderId="0" xfId="1" applyFont="1" applyAlignment="1">
      <alignment horizontal="justify" vertical="center"/>
    </xf>
    <xf numFmtId="175" fontId="22" fillId="0" borderId="0" xfId="1" applyFont="1" applyAlignment="1">
      <alignment horizontal="justify" vertical="center"/>
    </xf>
    <xf numFmtId="175" fontId="14" fillId="0" borderId="3" xfId="1" applyFont="1" applyBorder="1" applyAlignment="1">
      <alignment vertical="center"/>
    </xf>
    <xf numFmtId="0" fontId="43" fillId="0" borderId="0" xfId="0" applyFont="1"/>
    <xf numFmtId="2" fontId="43" fillId="0" borderId="0" xfId="0" applyNumberFormat="1" applyFont="1"/>
    <xf numFmtId="175" fontId="22" fillId="0" borderId="0" xfId="1" applyFont="1" applyAlignment="1">
      <alignment horizontal="right" vertical="center"/>
    </xf>
    <xf numFmtId="175" fontId="2" fillId="0" borderId="12" xfId="1" applyBorder="1"/>
    <xf numFmtId="175" fontId="22" fillId="0" borderId="0" xfId="1" applyFont="1" applyAlignment="1">
      <alignment vertical="center"/>
    </xf>
    <xf numFmtId="175" fontId="2" fillId="0" borderId="0" xfId="1" applyAlignment="1">
      <alignment horizontal="left"/>
    </xf>
    <xf numFmtId="175" fontId="14" fillId="0" borderId="4" xfId="1" applyFont="1" applyBorder="1" applyAlignment="1">
      <alignment horizontal="right" vertical="center" wrapText="1"/>
    </xf>
    <xf numFmtId="175" fontId="14" fillId="0" borderId="3" xfId="1" applyFont="1" applyBorder="1" applyAlignment="1">
      <alignment horizontal="right" vertical="center" wrapText="1"/>
    </xf>
    <xf numFmtId="175" fontId="14" fillId="0" borderId="6" xfId="1" applyFont="1" applyBorder="1" applyAlignment="1">
      <alignment horizontal="right" vertical="center" wrapText="1"/>
    </xf>
    <xf numFmtId="175" fontId="14" fillId="0" borderId="1" xfId="1" applyFont="1" applyBorder="1" applyAlignment="1">
      <alignment horizontal="right" vertical="center" wrapText="1"/>
    </xf>
    <xf numFmtId="175" fontId="2" fillId="0" borderId="1" xfId="1" applyBorder="1"/>
    <xf numFmtId="175" fontId="2" fillId="0" borderId="1" xfId="1" applyBorder="1" applyAlignment="1">
      <alignment wrapText="1"/>
    </xf>
    <xf numFmtId="175" fontId="2" fillId="0" borderId="1" xfId="1" applyBorder="1" applyAlignment="1">
      <alignment horizontal="center"/>
    </xf>
    <xf numFmtId="175" fontId="2" fillId="0" borderId="6" xfId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wrapText="1"/>
    </xf>
    <xf numFmtId="164" fontId="45" fillId="0" borderId="13" xfId="1" applyNumberFormat="1" applyFont="1" applyFill="1" applyBorder="1" applyAlignment="1">
      <alignment vertical="center"/>
    </xf>
    <xf numFmtId="175" fontId="44" fillId="0" borderId="4" xfId="1" applyFont="1" applyFill="1" applyBorder="1" applyAlignment="1">
      <alignment horizontal="center" vertical="center"/>
    </xf>
    <xf numFmtId="175" fontId="44" fillId="0" borderId="6" xfId="1" applyFont="1" applyFill="1" applyBorder="1" applyAlignment="1">
      <alignment horizontal="center" vertical="center"/>
    </xf>
    <xf numFmtId="175" fontId="44" fillId="0" borderId="4" xfId="1" applyFont="1" applyBorder="1" applyAlignment="1">
      <alignment horizontal="center" vertical="center"/>
    </xf>
    <xf numFmtId="0" fontId="0" fillId="0" borderId="0" xfId="0"/>
    <xf numFmtId="175" fontId="14" fillId="0" borderId="5" xfId="1" applyFont="1" applyBorder="1" applyAlignment="1">
      <alignment vertical="center"/>
    </xf>
    <xf numFmtId="175" fontId="14" fillId="0" borderId="5" xfId="1" applyFont="1" applyBorder="1" applyAlignment="1">
      <alignment horizontal="center" vertical="center"/>
    </xf>
    <xf numFmtId="175" fontId="14" fillId="0" borderId="13" xfId="1" applyFont="1" applyFill="1" applyBorder="1" applyAlignment="1">
      <alignment horizontal="center" vertical="center" wrapText="1"/>
    </xf>
    <xf numFmtId="0" fontId="0" fillId="0" borderId="0" xfId="0"/>
    <xf numFmtId="166" fontId="44" fillId="0" borderId="4" xfId="1" applyNumberFormat="1" applyFont="1" applyFill="1" applyBorder="1" applyAlignment="1">
      <alignment horizontal="center" vertical="center"/>
    </xf>
    <xf numFmtId="173" fontId="44" fillId="0" borderId="4" xfId="1" applyNumberFormat="1" applyFont="1" applyFill="1" applyBorder="1" applyAlignment="1">
      <alignment horizontal="center" vertical="center"/>
    </xf>
    <xf numFmtId="165" fontId="44" fillId="0" borderId="4" xfId="1" applyNumberFormat="1" applyFont="1" applyFill="1" applyBorder="1" applyAlignment="1">
      <alignment horizontal="center" vertical="center"/>
    </xf>
    <xf numFmtId="165" fontId="44" fillId="0" borderId="6" xfId="1" applyNumberFormat="1" applyFont="1" applyFill="1" applyBorder="1" applyAlignment="1">
      <alignment horizontal="center" vertical="center"/>
    </xf>
    <xf numFmtId="170" fontId="44" fillId="0" borderId="4" xfId="1" applyNumberFormat="1" applyFont="1" applyFill="1" applyBorder="1" applyAlignment="1">
      <alignment horizontal="center" vertical="center"/>
    </xf>
    <xf numFmtId="172" fontId="44" fillId="0" borderId="4" xfId="1" applyNumberFormat="1" applyFont="1" applyBorder="1" applyAlignment="1">
      <alignment horizontal="center" vertical="center"/>
    </xf>
    <xf numFmtId="166" fontId="44" fillId="0" borderId="4" xfId="1" applyNumberFormat="1" applyFont="1" applyBorder="1" applyAlignment="1">
      <alignment horizontal="center" vertical="center"/>
    </xf>
    <xf numFmtId="175" fontId="14" fillId="0" borderId="0" xfId="1" applyFont="1" applyFill="1" applyBorder="1" applyAlignment="1"/>
    <xf numFmtId="175" fontId="14" fillId="0" borderId="5" xfId="1" applyFont="1" applyFill="1" applyBorder="1" applyAlignment="1">
      <alignment horizontal="center" vertical="center"/>
    </xf>
    <xf numFmtId="175" fontId="14" fillId="0" borderId="32" xfId="1" applyFont="1" applyBorder="1" applyAlignment="1">
      <alignment horizontal="center" vertical="center"/>
    </xf>
    <xf numFmtId="175" fontId="14" fillId="0" borderId="29" xfId="1" applyFont="1" applyBorder="1" applyAlignment="1">
      <alignment horizontal="center" vertical="center"/>
    </xf>
    <xf numFmtId="175" fontId="14" fillId="0" borderId="30" xfId="1" applyFont="1" applyBorder="1" applyAlignment="1">
      <alignment horizontal="center" vertical="center"/>
    </xf>
    <xf numFmtId="175" fontId="14" fillId="0" borderId="20" xfId="1" applyFont="1" applyBorder="1" applyAlignment="1">
      <alignment horizontal="center" vertical="center"/>
    </xf>
    <xf numFmtId="175" fontId="14" fillId="0" borderId="33" xfId="1" applyFont="1" applyBorder="1" applyAlignment="1">
      <alignment horizontal="center" vertical="center"/>
    </xf>
    <xf numFmtId="175" fontId="14" fillId="0" borderId="34" xfId="1" applyFont="1" applyBorder="1" applyAlignment="1">
      <alignment horizontal="center" vertical="center"/>
    </xf>
    <xf numFmtId="175" fontId="14" fillId="0" borderId="15" xfId="1" applyFont="1" applyBorder="1" applyAlignment="1">
      <alignment horizontal="center" vertical="center"/>
    </xf>
    <xf numFmtId="175" fontId="14" fillId="0" borderId="24" xfId="1" applyFont="1" applyBorder="1" applyAlignment="1">
      <alignment horizontal="center" vertical="center"/>
    </xf>
    <xf numFmtId="175" fontId="44" fillId="0" borderId="20" xfId="1" applyFont="1" applyBorder="1" applyAlignment="1">
      <alignment horizontal="center" vertical="center"/>
    </xf>
    <xf numFmtId="175" fontId="44" fillId="0" borderId="33" xfId="1" applyFont="1" applyBorder="1" applyAlignment="1">
      <alignment horizontal="center" vertical="center"/>
    </xf>
    <xf numFmtId="175" fontId="44" fillId="0" borderId="15" xfId="1" applyFont="1" applyBorder="1" applyAlignment="1">
      <alignment horizontal="center" vertical="center"/>
    </xf>
    <xf numFmtId="175" fontId="44" fillId="0" borderId="32" xfId="1" applyFont="1" applyBorder="1" applyAlignment="1">
      <alignment horizontal="center" vertical="center"/>
    </xf>
    <xf numFmtId="175" fontId="44" fillId="0" borderId="29" xfId="1" applyFont="1" applyBorder="1" applyAlignment="1">
      <alignment horizontal="center" vertical="center"/>
    </xf>
    <xf numFmtId="175" fontId="44" fillId="0" borderId="24" xfId="1" applyFont="1" applyBorder="1" applyAlignment="1">
      <alignment horizontal="center" vertical="center"/>
    </xf>
    <xf numFmtId="1" fontId="44" fillId="0" borderId="32" xfId="1" applyNumberFormat="1" applyFont="1" applyBorder="1" applyAlignment="1">
      <alignment horizontal="center" vertical="center"/>
    </xf>
    <xf numFmtId="1" fontId="44" fillId="0" borderId="20" xfId="1" applyNumberFormat="1" applyFont="1" applyBorder="1" applyAlignment="1">
      <alignment horizontal="center" vertical="center"/>
    </xf>
    <xf numFmtId="1" fontId="44" fillId="0" borderId="4" xfId="1" applyNumberFormat="1" applyFont="1" applyBorder="1" applyAlignment="1">
      <alignment horizontal="center" vertical="center"/>
    </xf>
    <xf numFmtId="172" fontId="44" fillId="0" borderId="34" xfId="1" applyNumberFormat="1" applyFont="1" applyBorder="1" applyAlignment="1">
      <alignment horizontal="center" vertical="center"/>
    </xf>
    <xf numFmtId="172" fontId="44" fillId="0" borderId="30" xfId="1" applyNumberFormat="1" applyFont="1" applyBorder="1" applyAlignment="1">
      <alignment horizontal="center" vertical="center"/>
    </xf>
    <xf numFmtId="172" fontId="44" fillId="0" borderId="5" xfId="1" applyNumberFormat="1" applyFont="1" applyBorder="1" applyAlignment="1">
      <alignment horizontal="center" vertical="center"/>
    </xf>
    <xf numFmtId="175" fontId="44" fillId="0" borderId="5" xfId="1" applyFont="1" applyBorder="1" applyAlignment="1">
      <alignment horizontal="center" vertical="center"/>
    </xf>
    <xf numFmtId="4" fontId="2" fillId="4" borderId="0" xfId="1" applyNumberFormat="1" applyFill="1"/>
    <xf numFmtId="175" fontId="2" fillId="6" borderId="0" xfId="1" applyFill="1"/>
    <xf numFmtId="168" fontId="2" fillId="6" borderId="0" xfId="1" applyNumberFormat="1" applyFill="1"/>
    <xf numFmtId="4" fontId="2" fillId="6" borderId="0" xfId="1" applyNumberFormat="1" applyFill="1"/>
    <xf numFmtId="4" fontId="2" fillId="3" borderId="0" xfId="1" applyNumberFormat="1" applyFont="1" applyFill="1"/>
    <xf numFmtId="175" fontId="14" fillId="0" borderId="7" xfId="1" applyFont="1" applyBorder="1" applyAlignment="1">
      <alignment horizontal="center" vertical="center"/>
    </xf>
    <xf numFmtId="175" fontId="14" fillId="0" borderId="8" xfId="1" applyFont="1" applyBorder="1" applyAlignment="1">
      <alignment horizontal="center" vertical="center"/>
    </xf>
    <xf numFmtId="166" fontId="14" fillId="0" borderId="15" xfId="1" applyNumberFormat="1" applyFont="1" applyBorder="1" applyAlignment="1">
      <alignment horizontal="center" vertical="center"/>
    </xf>
    <xf numFmtId="166" fontId="14" fillId="0" borderId="32" xfId="1" applyNumberFormat="1" applyFont="1" applyBorder="1" applyAlignment="1">
      <alignment horizontal="center" vertical="center"/>
    </xf>
    <xf numFmtId="166" fontId="14" fillId="0" borderId="29" xfId="1" applyNumberFormat="1" applyFont="1" applyBorder="1" applyAlignment="1">
      <alignment vertical="center" wrapText="1"/>
    </xf>
    <xf numFmtId="166" fontId="44" fillId="0" borderId="29" xfId="1" applyNumberFormat="1" applyFont="1" applyBorder="1" applyAlignment="1">
      <alignment horizontal="center" vertical="center"/>
    </xf>
    <xf numFmtId="166" fontId="14" fillId="0" borderId="29" xfId="1" applyNumberFormat="1" applyFont="1" applyBorder="1" applyAlignment="1">
      <alignment horizontal="center" vertical="center"/>
    </xf>
    <xf numFmtId="49" fontId="14" fillId="0" borderId="15" xfId="1" applyNumberFormat="1" applyFont="1" applyBorder="1" applyAlignment="1">
      <alignment horizontal="center" vertical="center"/>
    </xf>
    <xf numFmtId="49" fontId="14" fillId="0" borderId="32" xfId="1" applyNumberFormat="1" applyFont="1" applyBorder="1" applyAlignment="1">
      <alignment horizontal="center" vertical="center"/>
    </xf>
    <xf numFmtId="175" fontId="14" fillId="0" borderId="29" xfId="1" applyFont="1" applyBorder="1" applyAlignment="1">
      <alignment vertical="center" wrapText="1"/>
    </xf>
    <xf numFmtId="166" fontId="14" fillId="0" borderId="20" xfId="1" applyNumberFormat="1" applyFont="1" applyBorder="1" applyAlignment="1">
      <alignment horizontal="center" vertical="center"/>
    </xf>
    <xf numFmtId="166" fontId="14" fillId="0" borderId="33" xfId="1" applyNumberFormat="1" applyFont="1" applyBorder="1" applyAlignment="1">
      <alignment horizontal="center" vertical="center"/>
    </xf>
    <xf numFmtId="166" fontId="14" fillId="0" borderId="40" xfId="1" applyNumberFormat="1" applyFont="1" applyBorder="1" applyAlignment="1">
      <alignment vertical="center" wrapText="1"/>
    </xf>
    <xf numFmtId="166" fontId="14" fillId="0" borderId="5" xfId="1" applyNumberFormat="1" applyFont="1" applyBorder="1" applyAlignment="1">
      <alignment vertical="center" wrapText="1"/>
    </xf>
    <xf numFmtId="166" fontId="14" fillId="0" borderId="13" xfId="1" applyNumberFormat="1" applyFont="1" applyBorder="1" applyAlignment="1">
      <alignment horizontal="center" vertical="center"/>
    </xf>
    <xf numFmtId="166" fontId="44" fillId="0" borderId="13" xfId="1" applyNumberFormat="1" applyFont="1" applyBorder="1" applyAlignment="1">
      <alignment horizontal="center" vertical="center"/>
    </xf>
    <xf numFmtId="2" fontId="44" fillId="0" borderId="41" xfId="1" applyNumberFormat="1" applyFont="1" applyBorder="1" applyAlignment="1">
      <alignment horizontal="center" vertical="center"/>
    </xf>
    <xf numFmtId="166" fontId="14" fillId="0" borderId="41" xfId="1" applyNumberFormat="1" applyFont="1" applyBorder="1" applyAlignment="1">
      <alignment horizontal="center" vertical="center"/>
    </xf>
    <xf numFmtId="166" fontId="44" fillId="0" borderId="33" xfId="1" applyNumberFormat="1" applyFont="1" applyBorder="1" applyAlignment="1">
      <alignment horizontal="center" vertical="center"/>
    </xf>
    <xf numFmtId="166" fontId="14" fillId="0" borderId="40" xfId="1" applyNumberFormat="1" applyFont="1" applyBorder="1" applyAlignment="1">
      <alignment horizontal="center" vertical="center"/>
    </xf>
    <xf numFmtId="166" fontId="14" fillId="0" borderId="5" xfId="1" applyNumberFormat="1" applyFont="1" applyBorder="1" applyAlignment="1">
      <alignment horizontal="center" vertical="center"/>
    </xf>
    <xf numFmtId="166" fontId="14" fillId="0" borderId="42" xfId="1" applyNumberFormat="1" applyFont="1" applyBorder="1" applyAlignment="1">
      <alignment horizontal="center" vertical="center"/>
    </xf>
    <xf numFmtId="2" fontId="46" fillId="0" borderId="13" xfId="1" applyNumberFormat="1" applyFont="1" applyBorder="1" applyAlignment="1">
      <alignment horizontal="center" vertical="center"/>
    </xf>
    <xf numFmtId="2" fontId="44" fillId="0" borderId="44" xfId="1" applyNumberFormat="1" applyFont="1" applyBorder="1" applyAlignment="1">
      <alignment horizontal="center" vertical="center"/>
    </xf>
    <xf numFmtId="166" fontId="14" fillId="0" borderId="27" xfId="1" applyNumberFormat="1" applyFont="1" applyBorder="1" applyAlignment="1">
      <alignment horizontal="center" vertical="center"/>
    </xf>
    <xf numFmtId="2" fontId="46" fillId="0" borderId="27" xfId="1" applyNumberFormat="1" applyFont="1" applyBorder="1" applyAlignment="1">
      <alignment horizontal="center" vertical="center"/>
    </xf>
    <xf numFmtId="166" fontId="14" fillId="0" borderId="28" xfId="1" applyNumberFormat="1" applyFont="1" applyBorder="1" applyAlignment="1">
      <alignment horizontal="center" vertical="center"/>
    </xf>
    <xf numFmtId="166" fontId="14" fillId="0" borderId="45" xfId="1" applyNumberFormat="1" applyFont="1" applyBorder="1" applyAlignment="1">
      <alignment horizontal="center" vertical="center"/>
    </xf>
    <xf numFmtId="166" fontId="44" fillId="0" borderId="45" xfId="1" applyNumberFormat="1" applyFont="1" applyBorder="1" applyAlignment="1">
      <alignment horizontal="center" vertical="center"/>
    </xf>
    <xf numFmtId="166" fontId="44" fillId="0" borderId="27" xfId="1" applyNumberFormat="1" applyFont="1" applyBorder="1" applyAlignment="1">
      <alignment horizontal="center" vertical="center"/>
    </xf>
    <xf numFmtId="166" fontId="44" fillId="0" borderId="28" xfId="1" applyNumberFormat="1" applyFont="1" applyBorder="1" applyAlignment="1">
      <alignment horizontal="center" vertical="center"/>
    </xf>
    <xf numFmtId="0" fontId="49" fillId="0" borderId="13" xfId="0" applyFont="1" applyBorder="1"/>
    <xf numFmtId="0" fontId="49" fillId="8" borderId="13" xfId="0" applyFont="1" applyFill="1" applyBorder="1"/>
    <xf numFmtId="0" fontId="49" fillId="9" borderId="13" xfId="0" applyFont="1" applyFill="1" applyBorder="1"/>
    <xf numFmtId="0" fontId="50" fillId="9" borderId="13" xfId="0" applyFont="1" applyFill="1" applyBorder="1" applyAlignment="1">
      <alignment horizontal="left" vertical="center" wrapText="1"/>
    </xf>
    <xf numFmtId="0" fontId="50" fillId="0" borderId="13" xfId="0" applyFont="1" applyBorder="1" applyAlignment="1">
      <alignment horizontal="center" vertical="center" wrapText="1"/>
    </xf>
    <xf numFmtId="0" fontId="51" fillId="7" borderId="13" xfId="0" applyFont="1" applyFill="1" applyBorder="1" applyAlignment="1">
      <alignment horizontal="center" vertical="center"/>
    </xf>
    <xf numFmtId="0" fontId="51" fillId="0" borderId="13" xfId="0" applyFont="1" applyBorder="1" applyAlignment="1">
      <alignment horizontal="center" vertical="center"/>
    </xf>
    <xf numFmtId="0" fontId="51" fillId="8" borderId="13" xfId="0" applyFont="1" applyFill="1" applyBorder="1" applyAlignment="1">
      <alignment horizontal="center" vertical="center"/>
    </xf>
    <xf numFmtId="0" fontId="51" fillId="9" borderId="13" xfId="0" applyFont="1" applyFill="1" applyBorder="1" applyAlignment="1">
      <alignment horizontal="center" vertical="center"/>
    </xf>
    <xf numFmtId="0" fontId="51" fillId="9" borderId="13" xfId="0" applyFont="1" applyFill="1" applyBorder="1" applyAlignment="1">
      <alignment horizontal="left" vertical="center" wrapText="1"/>
    </xf>
    <xf numFmtId="0" fontId="50" fillId="9" borderId="13" xfId="0" applyFont="1" applyFill="1" applyBorder="1" applyAlignment="1">
      <alignment horizontal="center" vertical="center" wrapText="1"/>
    </xf>
    <xf numFmtId="0" fontId="50" fillId="8" borderId="13" xfId="0" applyFont="1" applyFill="1" applyBorder="1" applyAlignment="1">
      <alignment horizontal="center" vertical="center" wrapText="1"/>
    </xf>
    <xf numFmtId="0" fontId="51" fillId="9" borderId="13" xfId="0" applyFont="1" applyFill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51" fillId="8" borderId="13" xfId="0" applyFont="1" applyFill="1" applyBorder="1" applyAlignment="1">
      <alignment horizontal="center" vertical="center" wrapText="1"/>
    </xf>
    <xf numFmtId="0" fontId="51" fillId="7" borderId="13" xfId="0" applyFont="1" applyFill="1" applyBorder="1" applyAlignment="1">
      <alignment horizontal="center" vertical="center" wrapText="1"/>
    </xf>
    <xf numFmtId="0" fontId="50" fillId="7" borderId="13" xfId="0" applyFont="1" applyFill="1" applyBorder="1" applyAlignment="1">
      <alignment horizontal="center" vertical="center"/>
    </xf>
    <xf numFmtId="0" fontId="50" fillId="0" borderId="13" xfId="0" applyFont="1" applyBorder="1" applyAlignment="1">
      <alignment horizontal="center" vertical="center"/>
    </xf>
    <xf numFmtId="0" fontId="50" fillId="8" borderId="13" xfId="0" applyFont="1" applyFill="1" applyBorder="1" applyAlignment="1">
      <alignment horizontal="center" vertical="center"/>
    </xf>
    <xf numFmtId="175" fontId="52" fillId="0" borderId="0" xfId="1" applyFont="1"/>
    <xf numFmtId="175" fontId="53" fillId="0" borderId="0" xfId="1" applyFont="1"/>
    <xf numFmtId="175" fontId="54" fillId="0" borderId="0" xfId="1" applyFont="1"/>
    <xf numFmtId="2" fontId="54" fillId="0" borderId="0" xfId="1" applyNumberFormat="1" applyFont="1"/>
    <xf numFmtId="4" fontId="54" fillId="0" borderId="0" xfId="1" applyNumberFormat="1" applyFont="1"/>
    <xf numFmtId="166" fontId="44" fillId="0" borderId="4" xfId="1" applyNumberFormat="1" applyFont="1" applyBorder="1" applyAlignment="1">
      <alignment horizontal="center" vertical="center" wrapText="1"/>
    </xf>
    <xf numFmtId="175" fontId="14" fillId="0" borderId="5" xfId="1" applyFont="1" applyBorder="1" applyAlignment="1">
      <alignment horizontal="center" vertical="center" wrapText="1"/>
    </xf>
    <xf numFmtId="175" fontId="14" fillId="0" borderId="15" xfId="1" applyFont="1" applyBorder="1" applyAlignment="1">
      <alignment horizontal="center" vertical="center" wrapText="1"/>
    </xf>
    <xf numFmtId="175" fontId="14" fillId="0" borderId="24" xfId="1" applyFont="1" applyBorder="1" applyAlignment="1">
      <alignment horizontal="center" vertical="center" wrapText="1"/>
    </xf>
    <xf numFmtId="175" fontId="44" fillId="0" borderId="15" xfId="1" applyFont="1" applyFill="1" applyBorder="1" applyAlignment="1">
      <alignment horizontal="center" vertical="center" wrapText="1"/>
    </xf>
    <xf numFmtId="166" fontId="44" fillId="0" borderId="24" xfId="1" applyNumberFormat="1" applyFont="1" applyBorder="1" applyAlignment="1">
      <alignment horizontal="center" vertical="center" wrapText="1"/>
    </xf>
    <xf numFmtId="167" fontId="44" fillId="0" borderId="15" xfId="1" applyNumberFormat="1" applyFont="1" applyFill="1" applyBorder="1" applyAlignment="1">
      <alignment horizontal="center" vertical="center" wrapText="1"/>
    </xf>
    <xf numFmtId="175" fontId="14" fillId="0" borderId="15" xfId="1" applyFont="1" applyBorder="1" applyAlignment="1">
      <alignment vertical="center" wrapText="1"/>
    </xf>
    <xf numFmtId="175" fontId="14" fillId="0" borderId="24" xfId="1" applyFont="1" applyBorder="1" applyAlignment="1">
      <alignment vertical="center" wrapText="1"/>
    </xf>
    <xf numFmtId="175" fontId="14" fillId="0" borderId="32" xfId="1" applyFont="1" applyBorder="1" applyAlignment="1">
      <alignment vertical="center" wrapText="1"/>
    </xf>
    <xf numFmtId="175" fontId="14" fillId="0" borderId="30" xfId="1" applyFont="1" applyBorder="1" applyAlignment="1">
      <alignment vertical="center" wrapText="1"/>
    </xf>
    <xf numFmtId="175" fontId="14" fillId="0" borderId="31" xfId="1" applyFont="1" applyBorder="1" applyAlignment="1">
      <alignment horizontal="center" vertical="center" wrapText="1"/>
    </xf>
    <xf numFmtId="166" fontId="14" fillId="0" borderId="31" xfId="1" applyNumberFormat="1" applyFont="1" applyBorder="1" applyAlignment="1">
      <alignment horizontal="center" vertical="center"/>
    </xf>
    <xf numFmtId="175" fontId="14" fillId="0" borderId="31" xfId="1" applyFont="1" applyBorder="1" applyAlignment="1">
      <alignment vertical="center"/>
    </xf>
    <xf numFmtId="175" fontId="14" fillId="0" borderId="51" xfId="1" applyFont="1" applyBorder="1" applyAlignment="1">
      <alignment horizontal="center" vertical="center" wrapText="1"/>
    </xf>
    <xf numFmtId="175" fontId="14" fillId="0" borderId="24" xfId="1" applyFont="1" applyBorder="1" applyAlignment="1">
      <alignment vertical="center"/>
    </xf>
    <xf numFmtId="175" fontId="14" fillId="0" borderId="51" xfId="1" applyFont="1" applyBorder="1" applyAlignment="1">
      <alignment vertical="center"/>
    </xf>
    <xf numFmtId="175" fontId="14" fillId="0" borderId="52" xfId="1" applyFont="1" applyBorder="1" applyAlignment="1">
      <alignment vertical="center"/>
    </xf>
    <xf numFmtId="175" fontId="14" fillId="0" borderId="42" xfId="1" applyFont="1" applyBorder="1" applyAlignment="1">
      <alignment vertical="center" wrapText="1"/>
    </xf>
    <xf numFmtId="175" fontId="14" fillId="0" borderId="54" xfId="1" applyFont="1" applyBorder="1" applyAlignment="1">
      <alignment vertical="center"/>
    </xf>
    <xf numFmtId="175" fontId="44" fillId="0" borderId="4" xfId="1" applyFont="1" applyBorder="1" applyAlignment="1">
      <alignment horizontal="center" vertical="center" wrapText="1"/>
    </xf>
    <xf numFmtId="166" fontId="44" fillId="0" borderId="31" xfId="1" applyNumberFormat="1" applyFont="1" applyBorder="1" applyAlignment="1">
      <alignment horizontal="center" vertical="center"/>
    </xf>
    <xf numFmtId="175" fontId="44" fillId="0" borderId="15" xfId="1" applyFont="1" applyBorder="1" applyAlignment="1">
      <alignment horizontal="center" vertical="center" wrapText="1"/>
    </xf>
    <xf numFmtId="166" fontId="44" fillId="0" borderId="51" xfId="1" applyNumberFormat="1" applyFont="1" applyBorder="1" applyAlignment="1">
      <alignment horizontal="center" vertical="center"/>
    </xf>
    <xf numFmtId="175" fontId="44" fillId="0" borderId="24" xfId="1" applyFont="1" applyBorder="1" applyAlignment="1">
      <alignment horizontal="center" vertical="center" wrapText="1"/>
    </xf>
    <xf numFmtId="168" fontId="44" fillId="0" borderId="4" xfId="1" applyNumberFormat="1" applyFont="1" applyBorder="1" applyAlignment="1">
      <alignment horizontal="center" vertical="center" wrapText="1"/>
    </xf>
    <xf numFmtId="168" fontId="44" fillId="0" borderId="15" xfId="1" applyNumberFormat="1" applyFont="1" applyBorder="1" applyAlignment="1">
      <alignment horizontal="center" vertical="center" wrapText="1"/>
    </xf>
    <xf numFmtId="0" fontId="0" fillId="0" borderId="6" xfId="0" applyBorder="1"/>
    <xf numFmtId="49" fontId="31" fillId="0" borderId="2" xfId="0" applyNumberFormat="1" applyFont="1" applyBorder="1" applyAlignment="1">
      <alignment horizontal="center" vertical="center" wrapText="1"/>
    </xf>
    <xf numFmtId="49" fontId="31" fillId="0" borderId="9" xfId="0" applyNumberFormat="1" applyFont="1" applyBorder="1" applyAlignment="1">
      <alignment horizontal="left" vertical="center" wrapText="1"/>
    </xf>
    <xf numFmtId="49" fontId="31" fillId="0" borderId="9" xfId="0" applyNumberFormat="1" applyFont="1" applyBorder="1" applyAlignment="1">
      <alignment horizontal="center" vertical="center" wrapText="1"/>
    </xf>
    <xf numFmtId="169" fontId="31" fillId="0" borderId="9" xfId="2" applyNumberFormat="1" applyFont="1" applyFill="1" applyBorder="1" applyAlignment="1" applyProtection="1">
      <alignment horizontal="center" vertical="center" wrapText="1"/>
    </xf>
    <xf numFmtId="0" fontId="0" fillId="0" borderId="13" xfId="0" applyBorder="1"/>
    <xf numFmtId="169" fontId="31" fillId="0" borderId="13" xfId="2" applyNumberFormat="1" applyFont="1" applyFill="1" applyBorder="1" applyAlignment="1" applyProtection="1">
      <alignment horizontal="center" vertical="center" wrapText="1"/>
    </xf>
    <xf numFmtId="49" fontId="31" fillId="0" borderId="13" xfId="0" applyNumberFormat="1" applyFont="1" applyBorder="1" applyAlignment="1">
      <alignment horizontal="center" vertical="center" wrapText="1"/>
    </xf>
    <xf numFmtId="49" fontId="31" fillId="0" borderId="13" xfId="0" applyNumberFormat="1" applyFont="1" applyBorder="1" applyAlignment="1">
      <alignment horizontal="left" vertical="center" wrapText="1" indent="1"/>
    </xf>
    <xf numFmtId="169" fontId="31" fillId="2" borderId="13" xfId="2" applyNumberFormat="1" applyFont="1" applyFill="1" applyBorder="1" applyAlignment="1" applyProtection="1">
      <alignment horizontal="center" vertical="center" wrapText="1"/>
    </xf>
    <xf numFmtId="49" fontId="31" fillId="0" borderId="17" xfId="0" applyNumberFormat="1" applyFont="1" applyBorder="1" applyAlignment="1">
      <alignment horizontal="center" vertical="center" wrapText="1"/>
    </xf>
    <xf numFmtId="49" fontId="31" fillId="0" borderId="17" xfId="0" applyNumberFormat="1" applyFont="1" applyBorder="1" applyAlignment="1">
      <alignment horizontal="left" vertical="center" wrapText="1" indent="1"/>
    </xf>
    <xf numFmtId="0" fontId="0" fillId="0" borderId="17" xfId="0" applyBorder="1"/>
    <xf numFmtId="169" fontId="31" fillId="0" borderId="17" xfId="2" applyNumberFormat="1" applyFont="1" applyFill="1" applyBorder="1" applyAlignment="1" applyProtection="1">
      <alignment horizontal="center" vertical="center" wrapText="1"/>
    </xf>
    <xf numFmtId="169" fontId="31" fillId="0" borderId="8" xfId="2" applyNumberFormat="1" applyFont="1" applyFill="1" applyBorder="1" applyAlignment="1" applyProtection="1">
      <alignment horizontal="center" vertical="center" wrapText="1"/>
    </xf>
    <xf numFmtId="49" fontId="31" fillId="0" borderId="13" xfId="0" applyNumberFormat="1" applyFont="1" applyBorder="1" applyAlignment="1">
      <alignment horizontal="left" vertical="center" wrapText="1"/>
    </xf>
    <xf numFmtId="49" fontId="31" fillId="0" borderId="13" xfId="0" applyNumberFormat="1" applyFont="1" applyBorder="1" applyAlignment="1">
      <alignment horizontal="left" vertical="center"/>
    </xf>
    <xf numFmtId="0" fontId="0" fillId="0" borderId="13" xfId="0" applyBorder="1" applyAlignment="1">
      <alignment wrapText="1"/>
    </xf>
    <xf numFmtId="169" fontId="55" fillId="0" borderId="13" xfId="2" applyNumberFormat="1" applyFont="1" applyFill="1" applyBorder="1" applyAlignment="1" applyProtection="1">
      <alignment horizontal="center" vertical="center" wrapText="1"/>
    </xf>
    <xf numFmtId="178" fontId="52" fillId="0" borderId="55" xfId="7" applyNumberFormat="1" applyFont="1" applyFill="1" applyBorder="1" applyAlignment="1" applyProtection="1">
      <alignment horizontal="center" vertical="center" wrapText="1"/>
    </xf>
    <xf numFmtId="169" fontId="55" fillId="2" borderId="13" xfId="2" applyNumberFormat="1" applyFont="1" applyFill="1" applyBorder="1" applyAlignment="1" applyProtection="1">
      <alignment horizontal="center" vertical="center" wrapText="1"/>
    </xf>
    <xf numFmtId="169" fontId="55" fillId="0" borderId="4" xfId="2" applyNumberFormat="1" applyFont="1" applyFill="1" applyBorder="1" applyAlignment="1" applyProtection="1">
      <alignment horizontal="center" vertical="center" wrapText="1"/>
    </xf>
    <xf numFmtId="0" fontId="31" fillId="0" borderId="10" xfId="0" applyFont="1" applyBorder="1" applyAlignment="1">
      <alignment horizontal="center" vertical="top" wrapText="1"/>
    </xf>
    <xf numFmtId="0" fontId="31" fillId="0" borderId="56" xfId="0" applyFont="1" applyBorder="1" applyAlignment="1">
      <alignment horizontal="center" vertical="top" wrapText="1"/>
    </xf>
    <xf numFmtId="49" fontId="31" fillId="0" borderId="10" xfId="0" applyNumberFormat="1" applyFont="1" applyBorder="1" applyAlignment="1">
      <alignment horizontal="center" vertical="center" wrapText="1"/>
    </xf>
    <xf numFmtId="1" fontId="31" fillId="0" borderId="6" xfId="0" applyNumberFormat="1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top" wrapText="1"/>
    </xf>
    <xf numFmtId="0" fontId="31" fillId="0" borderId="13" xfId="0" applyFont="1" applyBorder="1" applyAlignment="1">
      <alignment horizontal="center" vertical="center" wrapText="1"/>
    </xf>
    <xf numFmtId="1" fontId="31" fillId="0" borderId="13" xfId="0" applyNumberFormat="1" applyFont="1" applyBorder="1" applyAlignment="1">
      <alignment horizontal="center" vertical="center" wrapText="1"/>
    </xf>
    <xf numFmtId="49" fontId="31" fillId="0" borderId="13" xfId="0" applyNumberFormat="1" applyFont="1" applyBorder="1" applyAlignment="1">
      <alignment horizontal="left" vertical="center" wrapText="1" indent="4"/>
    </xf>
    <xf numFmtId="49" fontId="31" fillId="0" borderId="13" xfId="0" applyNumberFormat="1" applyFont="1" applyBorder="1" applyAlignment="1">
      <alignment horizontal="left" vertical="center" indent="1"/>
    </xf>
    <xf numFmtId="1" fontId="55" fillId="0" borderId="13" xfId="0" applyNumberFormat="1" applyFont="1" applyBorder="1" applyAlignment="1">
      <alignment horizontal="center" vertical="center" wrapText="1"/>
    </xf>
    <xf numFmtId="1" fontId="55" fillId="0" borderId="6" xfId="0" applyNumberFormat="1" applyFont="1" applyBorder="1" applyAlignment="1">
      <alignment horizontal="center" vertical="center" wrapText="1"/>
    </xf>
    <xf numFmtId="1" fontId="55" fillId="0" borderId="1" xfId="0" applyNumberFormat="1" applyFont="1" applyBorder="1" applyAlignment="1">
      <alignment horizontal="center" vertical="center" wrapText="1"/>
    </xf>
    <xf numFmtId="1" fontId="55" fillId="0" borderId="13" xfId="0" applyNumberFormat="1" applyFont="1" applyFill="1" applyBorder="1" applyAlignment="1">
      <alignment horizontal="center" vertical="center" wrapText="1"/>
    </xf>
    <xf numFmtId="1" fontId="55" fillId="0" borderId="6" xfId="0" applyNumberFormat="1" applyFont="1" applyFill="1" applyBorder="1" applyAlignment="1">
      <alignment horizontal="center" vertical="center" wrapText="1"/>
    </xf>
    <xf numFmtId="1" fontId="55" fillId="0" borderId="1" xfId="0" applyNumberFormat="1" applyFont="1" applyFill="1" applyBorder="1" applyAlignment="1">
      <alignment horizontal="center" vertical="center" wrapText="1"/>
    </xf>
    <xf numFmtId="1" fontId="58" fillId="0" borderId="57" xfId="1" applyNumberFormat="1" applyFont="1" applyFill="1" applyBorder="1" applyAlignment="1">
      <alignment horizontal="center" vertical="center" wrapText="1"/>
    </xf>
    <xf numFmtId="3" fontId="46" fillId="0" borderId="57" xfId="1" applyNumberFormat="1" applyFont="1" applyFill="1" applyBorder="1" applyAlignment="1">
      <alignment horizontal="center" vertical="center" wrapText="1"/>
    </xf>
    <xf numFmtId="3" fontId="57" fillId="0" borderId="57" xfId="1" applyNumberFormat="1" applyFont="1" applyFill="1" applyBorder="1" applyAlignment="1">
      <alignment horizontal="center" vertical="center" wrapText="1"/>
    </xf>
    <xf numFmtId="4" fontId="33" fillId="0" borderId="4" xfId="1" applyNumberFormat="1" applyFont="1" applyFill="1" applyBorder="1" applyAlignment="1">
      <alignment horizontal="center" vertical="center" wrapText="1"/>
    </xf>
    <xf numFmtId="4" fontId="15" fillId="0" borderId="4" xfId="1" applyNumberFormat="1" applyFont="1" applyFill="1" applyBorder="1" applyAlignment="1">
      <alignment horizontal="center" vertical="center" wrapText="1"/>
    </xf>
    <xf numFmtId="4" fontId="14" fillId="0" borderId="4" xfId="1" applyNumberFormat="1" applyFont="1" applyFill="1" applyBorder="1" applyAlignment="1">
      <alignment horizontal="center" vertical="center" wrapText="1"/>
    </xf>
    <xf numFmtId="4" fontId="14" fillId="0" borderId="6" xfId="1" applyNumberFormat="1" applyFont="1" applyFill="1" applyBorder="1" applyAlignment="1">
      <alignment horizontal="center" vertical="center" wrapText="1"/>
    </xf>
    <xf numFmtId="4" fontId="15" fillId="0" borderId="6" xfId="1" applyNumberFormat="1" applyFont="1" applyFill="1" applyBorder="1" applyAlignment="1">
      <alignment horizontal="center" vertical="center" wrapText="1"/>
    </xf>
    <xf numFmtId="3" fontId="15" fillId="0" borderId="4" xfId="1" applyNumberFormat="1" applyFont="1" applyFill="1" applyBorder="1" applyAlignment="1">
      <alignment horizontal="center" vertical="center" wrapText="1"/>
    </xf>
    <xf numFmtId="175" fontId="33" fillId="0" borderId="5" xfId="1" applyFont="1" applyBorder="1" applyAlignment="1">
      <alignment vertical="center" wrapText="1"/>
    </xf>
    <xf numFmtId="175" fontId="14" fillId="0" borderId="8" xfId="1" applyFont="1" applyFill="1" applyBorder="1" applyAlignment="1">
      <alignment horizontal="center" vertical="center" wrapText="1"/>
    </xf>
    <xf numFmtId="3" fontId="58" fillId="0" borderId="13" xfId="1" applyNumberFormat="1" applyFont="1" applyFill="1" applyBorder="1" applyAlignment="1">
      <alignment horizontal="center" vertical="center" wrapText="1"/>
    </xf>
    <xf numFmtId="175" fontId="15" fillId="0" borderId="5" xfId="1" applyFont="1" applyBorder="1" applyAlignment="1">
      <alignment vertical="center" wrapText="1"/>
    </xf>
    <xf numFmtId="175" fontId="34" fillId="0" borderId="5" xfId="1" applyFont="1" applyBorder="1" applyAlignment="1">
      <alignment vertical="center" wrapText="1"/>
    </xf>
    <xf numFmtId="175" fontId="36" fillId="0" borderId="5" xfId="1" applyFont="1" applyBorder="1" applyAlignment="1">
      <alignment vertical="center" wrapText="1"/>
    </xf>
    <xf numFmtId="3" fontId="45" fillId="0" borderId="13" xfId="1" applyNumberFormat="1" applyFont="1" applyFill="1" applyBorder="1" applyAlignment="1">
      <alignment horizontal="center" vertical="center" wrapText="1"/>
    </xf>
    <xf numFmtId="3" fontId="44" fillId="0" borderId="13" xfId="1" applyNumberFormat="1" applyFont="1" applyFill="1" applyBorder="1" applyAlignment="1">
      <alignment horizontal="center" vertical="center" wrapText="1"/>
    </xf>
    <xf numFmtId="3" fontId="46" fillId="0" borderId="13" xfId="1" applyNumberFormat="1" applyFont="1" applyFill="1" applyBorder="1" applyAlignment="1">
      <alignment horizontal="center" vertical="center" wrapText="1"/>
    </xf>
    <xf numFmtId="3" fontId="15" fillId="0" borderId="13" xfId="1" applyNumberFormat="1" applyFont="1" applyFill="1" applyBorder="1" applyAlignment="1">
      <alignment horizontal="center" vertical="center" wrapText="1"/>
    </xf>
    <xf numFmtId="3" fontId="57" fillId="0" borderId="13" xfId="1" applyNumberFormat="1" applyFont="1" applyFill="1" applyBorder="1" applyAlignment="1">
      <alignment horizontal="center" vertical="center" wrapText="1"/>
    </xf>
    <xf numFmtId="3" fontId="15" fillId="0" borderId="8" xfId="1" applyNumberFormat="1" applyFont="1" applyFill="1" applyBorder="1" applyAlignment="1">
      <alignment horizontal="center" vertical="center" wrapText="1"/>
    </xf>
    <xf numFmtId="3" fontId="57" fillId="0" borderId="58" xfId="1" applyNumberFormat="1" applyFont="1" applyFill="1" applyBorder="1" applyAlignment="1">
      <alignment horizontal="center" vertical="center" wrapText="1"/>
    </xf>
    <xf numFmtId="3" fontId="46" fillId="0" borderId="58" xfId="1" applyNumberFormat="1" applyFont="1" applyFill="1" applyBorder="1" applyAlignment="1">
      <alignment horizontal="center" vertical="center" wrapText="1"/>
    </xf>
    <xf numFmtId="3" fontId="45" fillId="0" borderId="0" xfId="1" applyNumberFormat="1" applyFont="1" applyFill="1" applyBorder="1" applyAlignment="1">
      <alignment horizontal="center" vertical="center" wrapText="1"/>
    </xf>
    <xf numFmtId="3" fontId="45" fillId="0" borderId="17" xfId="1" applyNumberFormat="1" applyFont="1" applyFill="1" applyBorder="1" applyAlignment="1">
      <alignment horizontal="center" vertical="center" wrapText="1"/>
    </xf>
    <xf numFmtId="3" fontId="44" fillId="0" borderId="18" xfId="1" applyNumberFormat="1" applyFont="1" applyFill="1" applyBorder="1" applyAlignment="1">
      <alignment horizontal="center" vertical="center" wrapText="1"/>
    </xf>
    <xf numFmtId="175" fontId="15" fillId="0" borderId="0" xfId="1" applyFont="1" applyBorder="1" applyAlignment="1">
      <alignment vertical="center" wrapText="1"/>
    </xf>
    <xf numFmtId="0" fontId="59" fillId="0" borderId="13" xfId="1" applyNumberFormat="1" applyFont="1" applyBorder="1" applyAlignment="1">
      <alignment vertical="center" wrapText="1"/>
    </xf>
    <xf numFmtId="3" fontId="14" fillId="0" borderId="8" xfId="1" applyNumberFormat="1" applyFont="1" applyFill="1" applyBorder="1" applyAlignment="1">
      <alignment horizontal="center" vertical="center" wrapText="1"/>
    </xf>
    <xf numFmtId="4" fontId="15" fillId="0" borderId="13" xfId="1" applyNumberFormat="1" applyFont="1" applyFill="1" applyBorder="1" applyAlignment="1">
      <alignment horizontal="center" vertical="center" wrapText="1"/>
    </xf>
    <xf numFmtId="4" fontId="57" fillId="0" borderId="13" xfId="1" applyNumberFormat="1" applyFont="1" applyFill="1" applyBorder="1" applyAlignment="1">
      <alignment horizontal="center" vertical="center" wrapText="1"/>
    </xf>
    <xf numFmtId="4" fontId="14" fillId="0" borderId="13" xfId="1" applyNumberFormat="1" applyFont="1" applyFill="1" applyBorder="1" applyAlignment="1">
      <alignment horizontal="center" vertical="center" wrapText="1"/>
    </xf>
    <xf numFmtId="4" fontId="46" fillId="0" borderId="13" xfId="1" applyNumberFormat="1" applyFont="1" applyFill="1" applyBorder="1" applyAlignment="1">
      <alignment horizontal="center" vertical="center" wrapText="1"/>
    </xf>
    <xf numFmtId="1" fontId="45" fillId="0" borderId="13" xfId="1" applyNumberFormat="1" applyFont="1" applyFill="1" applyBorder="1" applyAlignment="1">
      <alignment horizontal="center" vertical="center" wrapText="1"/>
    </xf>
    <xf numFmtId="4" fontId="14" fillId="0" borderId="9" xfId="1" applyNumberFormat="1" applyFont="1" applyFill="1" applyBorder="1" applyAlignment="1">
      <alignment horizontal="center" vertical="center" wrapText="1"/>
    </xf>
    <xf numFmtId="4" fontId="15" fillId="0" borderId="9" xfId="1" applyNumberFormat="1" applyFont="1" applyFill="1" applyBorder="1" applyAlignment="1">
      <alignment horizontal="center" vertical="center" wrapText="1"/>
    </xf>
    <xf numFmtId="3" fontId="57" fillId="5" borderId="13" xfId="1" applyNumberFormat="1" applyFont="1" applyFill="1" applyBorder="1" applyAlignment="1">
      <alignment horizontal="center" vertical="center" wrapText="1"/>
    </xf>
    <xf numFmtId="3" fontId="15" fillId="5" borderId="13" xfId="1" applyNumberFormat="1" applyFont="1" applyFill="1" applyBorder="1" applyAlignment="1">
      <alignment horizontal="center" vertical="center" wrapText="1"/>
    </xf>
    <xf numFmtId="4" fontId="14" fillId="0" borderId="18" xfId="1" applyNumberFormat="1" applyFont="1" applyFill="1" applyBorder="1" applyAlignment="1">
      <alignment horizontal="center" vertical="center" wrapText="1"/>
    </xf>
    <xf numFmtId="3" fontId="56" fillId="0" borderId="13" xfId="1" applyNumberFormat="1" applyFont="1" applyFill="1" applyBorder="1" applyAlignment="1">
      <alignment horizontal="center" vertical="center" wrapText="1"/>
    </xf>
    <xf numFmtId="4" fontId="33" fillId="0" borderId="13" xfId="1" applyNumberFormat="1" applyFont="1" applyFill="1" applyBorder="1" applyAlignment="1">
      <alignment horizontal="center" vertical="center" wrapText="1"/>
    </xf>
    <xf numFmtId="4" fontId="56" fillId="0" borderId="13" xfId="1" applyNumberFormat="1" applyFont="1" applyFill="1" applyBorder="1" applyAlignment="1">
      <alignment horizontal="center" vertical="center" wrapText="1"/>
    </xf>
    <xf numFmtId="3" fontId="56" fillId="0" borderId="17" xfId="1" applyNumberFormat="1" applyFont="1" applyFill="1" applyBorder="1" applyAlignment="1">
      <alignment horizontal="center" vertical="center" wrapText="1"/>
    </xf>
    <xf numFmtId="4" fontId="33" fillId="0" borderId="17" xfId="1" applyNumberFormat="1" applyFont="1" applyFill="1" applyBorder="1" applyAlignment="1">
      <alignment horizontal="center" vertical="center" wrapText="1"/>
    </xf>
    <xf numFmtId="4" fontId="56" fillId="0" borderId="17" xfId="1" applyNumberFormat="1" applyFont="1" applyFill="1" applyBorder="1" applyAlignment="1">
      <alignment horizontal="center" vertical="center" wrapText="1"/>
    </xf>
    <xf numFmtId="4" fontId="33" fillId="0" borderId="9" xfId="1" applyNumberFormat="1" applyFont="1" applyFill="1" applyBorder="1" applyAlignment="1">
      <alignment horizontal="center" vertical="center" wrapText="1"/>
    </xf>
    <xf numFmtId="4" fontId="33" fillId="0" borderId="8" xfId="1" applyNumberFormat="1" applyFont="1" applyFill="1" applyBorder="1" applyAlignment="1">
      <alignment horizontal="center" vertical="center" wrapText="1"/>
    </xf>
    <xf numFmtId="3" fontId="58" fillId="0" borderId="18" xfId="1" applyNumberFormat="1" applyFont="1" applyFill="1" applyBorder="1" applyAlignment="1">
      <alignment horizontal="center" vertical="center" wrapText="1"/>
    </xf>
    <xf numFmtId="3" fontId="56" fillId="0" borderId="13" xfId="1" applyNumberFormat="1" applyFont="1" applyBorder="1" applyAlignment="1">
      <alignment horizontal="center" vertical="center" wrapText="1"/>
    </xf>
    <xf numFmtId="168" fontId="33" fillId="0" borderId="13" xfId="1" applyNumberFormat="1" applyFont="1" applyBorder="1" applyAlignment="1">
      <alignment horizontal="center" vertical="center" wrapText="1"/>
    </xf>
    <xf numFmtId="4" fontId="2" fillId="0" borderId="0" xfId="1" applyNumberFormat="1"/>
    <xf numFmtId="3" fontId="44" fillId="5" borderId="13" xfId="1" applyNumberFormat="1" applyFont="1" applyFill="1" applyBorder="1" applyAlignment="1">
      <alignment horizontal="center" vertical="center" wrapText="1"/>
    </xf>
    <xf numFmtId="168" fontId="44" fillId="0" borderId="4" xfId="1" applyNumberFormat="1" applyFont="1" applyFill="1" applyBorder="1" applyAlignment="1">
      <alignment horizontal="center" vertical="center" wrapText="1"/>
    </xf>
    <xf numFmtId="175" fontId="2" fillId="0" borderId="2" xfId="1" applyBorder="1" applyAlignment="1">
      <alignment horizontal="center" vertical="center"/>
    </xf>
    <xf numFmtId="175" fontId="2" fillId="0" borderId="0" xfId="1" applyBorder="1" applyAlignment="1">
      <alignment horizontal="center" vertical="center"/>
    </xf>
    <xf numFmtId="1" fontId="44" fillId="0" borderId="13" xfId="1" applyNumberFormat="1" applyFont="1" applyBorder="1" applyAlignment="1">
      <alignment horizontal="center" vertical="center" wrapText="1"/>
    </xf>
    <xf numFmtId="175" fontId="34" fillId="0" borderId="5" xfId="1" applyFont="1" applyBorder="1" applyAlignment="1">
      <alignment horizontal="left" vertical="center" wrapText="1"/>
    </xf>
    <xf numFmtId="175" fontId="14" fillId="0" borderId="5" xfId="1" applyFont="1" applyBorder="1" applyAlignment="1">
      <alignment horizontal="justify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top" wrapText="1"/>
    </xf>
    <xf numFmtId="175" fontId="14" fillId="0" borderId="13" xfId="1" applyFont="1" applyBorder="1" applyAlignment="1">
      <alignment horizontal="center" vertical="center" wrapText="1"/>
    </xf>
    <xf numFmtId="168" fontId="44" fillId="0" borderId="13" xfId="1" applyNumberFormat="1" applyFont="1" applyFill="1" applyBorder="1" applyAlignment="1">
      <alignment horizontal="center" vertical="center" wrapText="1"/>
    </xf>
    <xf numFmtId="168" fontId="14" fillId="0" borderId="13" xfId="1" applyNumberFormat="1" applyFont="1" applyFill="1" applyBorder="1" applyAlignment="1">
      <alignment horizontal="center" vertical="center" wrapText="1"/>
    </xf>
    <xf numFmtId="170" fontId="44" fillId="0" borderId="13" xfId="1" applyNumberFormat="1" applyFont="1" applyFill="1" applyBorder="1" applyAlignment="1">
      <alignment horizontal="center" vertical="center" wrapText="1"/>
    </xf>
    <xf numFmtId="175" fontId="2" fillId="0" borderId="13" xfId="1" applyBorder="1" applyAlignment="1">
      <alignment horizontal="center" vertical="center"/>
    </xf>
    <xf numFmtId="168" fontId="15" fillId="0" borderId="8" xfId="1" applyNumberFormat="1" applyFont="1" applyFill="1" applyBorder="1" applyAlignment="1">
      <alignment horizontal="center" vertical="center" wrapText="1"/>
    </xf>
    <xf numFmtId="168" fontId="33" fillId="0" borderId="8" xfId="1" applyNumberFormat="1" applyFont="1" applyFill="1" applyBorder="1" applyAlignment="1">
      <alignment horizontal="center" vertical="center" wrapText="1"/>
    </xf>
    <xf numFmtId="168" fontId="33" fillId="0" borderId="9" xfId="1" applyNumberFormat="1" applyFont="1" applyFill="1" applyBorder="1" applyAlignment="1">
      <alignment horizontal="center" vertical="center" wrapText="1"/>
    </xf>
    <xf numFmtId="1" fontId="58" fillId="0" borderId="13" xfId="1" applyNumberFormat="1" applyFont="1" applyFill="1" applyBorder="1" applyAlignment="1">
      <alignment horizontal="center" vertical="center" wrapText="1"/>
    </xf>
    <xf numFmtId="1" fontId="46" fillId="0" borderId="13" xfId="1" applyNumberFormat="1" applyFont="1" applyBorder="1" applyAlignment="1">
      <alignment horizontal="center" vertical="center" wrapText="1"/>
    </xf>
    <xf numFmtId="0" fontId="46" fillId="0" borderId="13" xfId="1" applyNumberFormat="1" applyFont="1" applyBorder="1" applyAlignment="1">
      <alignment horizontal="center" vertical="center" wrapText="1"/>
    </xf>
    <xf numFmtId="0" fontId="44" fillId="0" borderId="13" xfId="1" applyNumberFormat="1" applyFont="1" applyBorder="1" applyAlignment="1">
      <alignment horizontal="center" vertical="center" wrapText="1"/>
    </xf>
    <xf numFmtId="175" fontId="60" fillId="0" borderId="4" xfId="1" applyFont="1" applyBorder="1" applyAlignment="1">
      <alignment horizontal="center" vertical="center" wrapText="1"/>
    </xf>
    <xf numFmtId="1" fontId="57" fillId="0" borderId="13" xfId="1" applyNumberFormat="1" applyFont="1" applyFill="1" applyBorder="1" applyAlignment="1">
      <alignment horizontal="center" vertical="center" wrapText="1"/>
    </xf>
    <xf numFmtId="168" fontId="15" fillId="0" borderId="13" xfId="1" applyNumberFormat="1" applyFont="1" applyFill="1" applyBorder="1" applyAlignment="1">
      <alignment horizontal="center" vertical="center" wrapText="1"/>
    </xf>
    <xf numFmtId="168" fontId="15" fillId="0" borderId="5" xfId="1" applyNumberFormat="1" applyFont="1" applyFill="1" applyBorder="1" applyAlignment="1">
      <alignment horizontal="center" vertical="center" wrapText="1"/>
    </xf>
    <xf numFmtId="168" fontId="15" fillId="0" borderId="0" xfId="1" applyNumberFormat="1" applyFont="1" applyFill="1" applyBorder="1" applyAlignment="1">
      <alignment horizontal="center" vertical="center" wrapText="1"/>
    </xf>
    <xf numFmtId="1" fontId="45" fillId="0" borderId="49" xfId="1" applyNumberFormat="1" applyFont="1" applyFill="1" applyBorder="1" applyAlignment="1">
      <alignment horizontal="center" vertical="center" wrapText="1"/>
    </xf>
    <xf numFmtId="168" fontId="14" fillId="0" borderId="5" xfId="1" applyNumberFormat="1" applyFont="1" applyFill="1" applyBorder="1" applyAlignment="1">
      <alignment horizontal="center" vertical="center" wrapText="1"/>
    </xf>
    <xf numFmtId="168" fontId="15" fillId="0" borderId="9" xfId="1" applyNumberFormat="1" applyFont="1" applyFill="1" applyBorder="1" applyAlignment="1">
      <alignment horizontal="center" vertical="center" wrapText="1"/>
    </xf>
    <xf numFmtId="175" fontId="14" fillId="0" borderId="8" xfId="1" applyFont="1" applyBorder="1" applyAlignment="1">
      <alignment horizontal="justify" vertical="center" wrapText="1"/>
    </xf>
    <xf numFmtId="175" fontId="14" fillId="0" borderId="5" xfId="1" applyFont="1" applyBorder="1" applyAlignment="1">
      <alignment horizontal="left" vertical="center" wrapText="1"/>
    </xf>
    <xf numFmtId="166" fontId="44" fillId="0" borderId="13" xfId="1" applyNumberFormat="1" applyFont="1" applyBorder="1" applyAlignment="1">
      <alignment horizontal="center" vertical="center" wrapText="1"/>
    </xf>
    <xf numFmtId="166" fontId="44" fillId="0" borderId="8" xfId="1" applyNumberFormat="1" applyFont="1" applyBorder="1" applyAlignment="1">
      <alignment horizontal="center" vertical="center" wrapText="1"/>
    </xf>
    <xf numFmtId="175" fontId="14" fillId="0" borderId="5" xfId="1" applyFont="1" applyFill="1" applyBorder="1" applyAlignment="1">
      <alignment horizontal="justify" vertical="center" wrapText="1"/>
    </xf>
    <xf numFmtId="166" fontId="44" fillId="0" borderId="8" xfId="1" applyNumberFormat="1" applyFont="1" applyFill="1" applyBorder="1" applyAlignment="1">
      <alignment horizontal="center" vertical="center" wrapText="1"/>
    </xf>
    <xf numFmtId="166" fontId="14" fillId="0" borderId="13" xfId="1" applyNumberFormat="1" applyFont="1" applyFill="1" applyBorder="1" applyAlignment="1">
      <alignment horizontal="center" vertical="center" wrapText="1"/>
    </xf>
    <xf numFmtId="2" fontId="44" fillId="0" borderId="13" xfId="1" applyNumberFormat="1" applyFont="1" applyBorder="1" applyAlignment="1">
      <alignment horizontal="center" vertical="center" wrapText="1"/>
    </xf>
    <xf numFmtId="170" fontId="44" fillId="0" borderId="4" xfId="1" applyNumberFormat="1" applyFont="1" applyBorder="1" applyAlignment="1">
      <alignment horizontal="center" vertical="center"/>
    </xf>
    <xf numFmtId="174" fontId="44" fillId="0" borderId="4" xfId="1" applyNumberFormat="1" applyFont="1" applyBorder="1" applyAlignment="1">
      <alignment horizontal="center" vertical="center" wrapText="1"/>
    </xf>
    <xf numFmtId="174" fontId="44" fillId="0" borderId="5" xfId="1" applyNumberFormat="1" applyFont="1" applyBorder="1" applyAlignment="1">
      <alignment horizontal="center" vertical="center" wrapText="1"/>
    </xf>
    <xf numFmtId="179" fontId="44" fillId="0" borderId="13" xfId="1" applyNumberFormat="1" applyFont="1" applyBorder="1" applyAlignment="1">
      <alignment horizontal="center" vertical="center"/>
    </xf>
    <xf numFmtId="175" fontId="14" fillId="0" borderId="5" xfId="1" applyFont="1" applyFill="1" applyBorder="1" applyAlignment="1">
      <alignment vertical="center" wrapText="1"/>
    </xf>
    <xf numFmtId="175" fontId="14" fillId="0" borderId="0" xfId="1" applyFont="1" applyFill="1" applyBorder="1" applyAlignment="1">
      <alignment vertical="center" wrapText="1"/>
    </xf>
    <xf numFmtId="175" fontId="14" fillId="0" borderId="15" xfId="1" applyFont="1" applyFill="1" applyBorder="1" applyAlignment="1">
      <alignment horizontal="center" vertical="center"/>
    </xf>
    <xf numFmtId="175" fontId="14" fillId="0" borderId="24" xfId="1" applyFont="1" applyFill="1" applyBorder="1" applyAlignment="1">
      <alignment horizontal="center" vertical="center" wrapText="1"/>
    </xf>
    <xf numFmtId="165" fontId="14" fillId="0" borderId="15" xfId="1" applyNumberFormat="1" applyFont="1" applyFill="1" applyBorder="1" applyAlignment="1">
      <alignment horizontal="center" vertical="center"/>
    </xf>
    <xf numFmtId="165" fontId="14" fillId="0" borderId="24" xfId="1" applyNumberFormat="1" applyFont="1" applyFill="1" applyBorder="1" applyAlignment="1">
      <alignment horizontal="center" vertical="center" wrapText="1"/>
    </xf>
    <xf numFmtId="165" fontId="14" fillId="0" borderId="32" xfId="1" applyNumberFormat="1" applyFont="1" applyFill="1" applyBorder="1" applyAlignment="1">
      <alignment horizontal="center" vertical="center"/>
    </xf>
    <xf numFmtId="165" fontId="14" fillId="0" borderId="29" xfId="1" applyNumberFormat="1" applyFont="1" applyFill="1" applyBorder="1" applyAlignment="1">
      <alignment horizontal="center" vertical="center" wrapText="1"/>
    </xf>
    <xf numFmtId="165" fontId="14" fillId="0" borderId="29" xfId="1" applyNumberFormat="1" applyFont="1" applyFill="1" applyBorder="1" applyAlignment="1">
      <alignment horizontal="center" vertical="center"/>
    </xf>
    <xf numFmtId="165" fontId="14" fillId="0" borderId="30" xfId="1" applyNumberFormat="1" applyFont="1" applyFill="1" applyBorder="1" applyAlignment="1">
      <alignment horizontal="center" vertical="center" wrapText="1"/>
    </xf>
    <xf numFmtId="175" fontId="14" fillId="0" borderId="5" xfId="1" applyFont="1" applyFill="1" applyBorder="1" applyAlignment="1">
      <alignment horizontal="center" vertical="center" wrapText="1"/>
    </xf>
    <xf numFmtId="175" fontId="14" fillId="0" borderId="31" xfId="1" applyFont="1" applyFill="1" applyBorder="1" applyAlignment="1">
      <alignment horizontal="center" vertical="center" wrapText="1"/>
    </xf>
    <xf numFmtId="175" fontId="14" fillId="0" borderId="51" xfId="1" applyFont="1" applyFill="1" applyBorder="1" applyAlignment="1">
      <alignment horizontal="center" vertical="center" wrapText="1"/>
    </xf>
    <xf numFmtId="175" fontId="14" fillId="0" borderId="52" xfId="1" applyFont="1" applyFill="1" applyBorder="1" applyAlignment="1">
      <alignment horizontal="center" vertical="center" wrapText="1"/>
    </xf>
    <xf numFmtId="175" fontId="19" fillId="0" borderId="35" xfId="1" applyFont="1" applyBorder="1" applyAlignment="1">
      <alignment horizontal="center" vertical="center" wrapText="1"/>
    </xf>
    <xf numFmtId="175" fontId="22" fillId="0" borderId="25" xfId="1" applyFont="1" applyBorder="1" applyAlignment="1">
      <alignment horizontal="center" vertical="center" wrapText="1"/>
    </xf>
    <xf numFmtId="175" fontId="2" fillId="0" borderId="15" xfId="1" applyFont="1" applyBorder="1" applyAlignment="1">
      <alignment vertical="center" wrapText="1"/>
    </xf>
    <xf numFmtId="175" fontId="14" fillId="0" borderId="42" xfId="1" applyFont="1" applyFill="1" applyBorder="1" applyAlignment="1">
      <alignment vertical="center" wrapText="1"/>
    </xf>
    <xf numFmtId="175" fontId="14" fillId="0" borderId="54" xfId="1" applyFont="1" applyFill="1" applyBorder="1" applyAlignment="1">
      <alignment horizontal="center" vertical="center" wrapText="1"/>
    </xf>
    <xf numFmtId="164" fontId="45" fillId="0" borderId="18" xfId="1" applyNumberFormat="1" applyFont="1" applyFill="1" applyBorder="1" applyAlignment="1">
      <alignment vertical="center"/>
    </xf>
    <xf numFmtId="0" fontId="0" fillId="0" borderId="0" xfId="0"/>
    <xf numFmtId="0" fontId="28" fillId="0" borderId="6" xfId="0" applyFont="1" applyBorder="1" applyAlignment="1">
      <alignment horizontal="center" vertical="top" wrapText="1"/>
    </xf>
    <xf numFmtId="0" fontId="29" fillId="0" borderId="13" xfId="0" applyFont="1" applyBorder="1" applyAlignment="1">
      <alignment horizontal="center" vertical="center" wrapText="1"/>
    </xf>
    <xf numFmtId="175" fontId="19" fillId="0" borderId="4" xfId="1" applyFont="1" applyBorder="1" applyAlignment="1">
      <alignment horizontal="center" vertical="center" wrapText="1"/>
    </xf>
    <xf numFmtId="2" fontId="2" fillId="0" borderId="0" xfId="1" applyNumberFormat="1"/>
    <xf numFmtId="0" fontId="61" fillId="0" borderId="0" xfId="8"/>
    <xf numFmtId="0" fontId="63" fillId="0" borderId="0" xfId="8" applyFont="1"/>
    <xf numFmtId="0" fontId="64" fillId="0" borderId="0" xfId="8" applyFont="1"/>
    <xf numFmtId="0" fontId="65" fillId="0" borderId="60" xfId="8" applyNumberFormat="1" applyFont="1" applyBorder="1" applyAlignment="1">
      <alignment horizontal="center" vertical="center"/>
    </xf>
    <xf numFmtId="0" fontId="65" fillId="0" borderId="41" xfId="8" applyNumberFormat="1" applyFont="1" applyBorder="1" applyAlignment="1">
      <alignment horizontal="center" vertical="center"/>
    </xf>
    <xf numFmtId="0" fontId="65" fillId="0" borderId="41" xfId="8" applyNumberFormat="1" applyFont="1" applyBorder="1" applyAlignment="1">
      <alignment horizontal="center" vertical="center" wrapText="1"/>
    </xf>
    <xf numFmtId="0" fontId="65" fillId="0" borderId="62" xfId="8" applyNumberFormat="1" applyFont="1" applyBorder="1" applyAlignment="1">
      <alignment horizontal="center" vertical="center"/>
    </xf>
    <xf numFmtId="0" fontId="61" fillId="0" borderId="46" xfId="8" applyNumberFormat="1" applyFont="1" applyBorder="1"/>
    <xf numFmtId="0" fontId="61" fillId="0" borderId="0" xfId="8" applyNumberFormat="1"/>
    <xf numFmtId="0" fontId="66" fillId="0" borderId="0" xfId="0" applyFont="1"/>
    <xf numFmtId="0" fontId="67" fillId="0" borderId="0" xfId="8" applyFont="1"/>
    <xf numFmtId="0" fontId="68" fillId="0" borderId="17" xfId="8" applyNumberFormat="1" applyFont="1" applyBorder="1" applyAlignment="1">
      <alignment horizontal="left" vertical="top"/>
    </xf>
    <xf numFmtId="0" fontId="68" fillId="0" borderId="13" xfId="8" applyNumberFormat="1" applyFont="1" applyBorder="1" applyAlignment="1">
      <alignment horizontal="left" vertical="top" wrapText="1"/>
    </xf>
    <xf numFmtId="0" fontId="68" fillId="0" borderId="0" xfId="0" applyFont="1"/>
    <xf numFmtId="0" fontId="67" fillId="0" borderId="69" xfId="8" applyFont="1" applyBorder="1"/>
    <xf numFmtId="0" fontId="67" fillId="0" borderId="69" xfId="8" applyNumberFormat="1" applyFont="1" applyBorder="1" applyAlignment="1">
      <alignment horizontal="right"/>
    </xf>
    <xf numFmtId="4" fontId="67" fillId="0" borderId="70" xfId="8" applyNumberFormat="1" applyFont="1" applyBorder="1" applyAlignment="1">
      <alignment horizontal="right"/>
    </xf>
    <xf numFmtId="0" fontId="65" fillId="0" borderId="0" xfId="8" applyNumberFormat="1" applyFont="1" applyAlignment="1">
      <alignment horizontal="left"/>
    </xf>
    <xf numFmtId="0" fontId="0" fillId="0" borderId="50" xfId="0" applyBorder="1"/>
    <xf numFmtId="175" fontId="22" fillId="0" borderId="4" xfId="1" applyFont="1" applyBorder="1" applyAlignment="1">
      <alignment horizontal="left" vertical="center" wrapText="1"/>
    </xf>
    <xf numFmtId="175" fontId="22" fillId="0" borderId="4" xfId="1" applyFont="1" applyBorder="1" applyAlignment="1">
      <alignment horizontal="justify" vertical="center" wrapText="1"/>
    </xf>
    <xf numFmtId="175" fontId="22" fillId="0" borderId="1" xfId="1" applyFont="1" applyBorder="1" applyAlignment="1">
      <alignment horizontal="justify" vertical="center" wrapText="1"/>
    </xf>
    <xf numFmtId="175" fontId="22" fillId="0" borderId="5" xfId="1" applyFont="1" applyBorder="1" applyAlignment="1">
      <alignment horizontal="justify" vertical="center" wrapText="1"/>
    </xf>
    <xf numFmtId="175" fontId="53" fillId="0" borderId="4" xfId="1" applyFont="1" applyBorder="1" applyAlignment="1">
      <alignment horizontal="left" vertical="center" wrapText="1"/>
    </xf>
    <xf numFmtId="175" fontId="22" fillId="0" borderId="5" xfId="1" applyFont="1" applyBorder="1" applyAlignment="1">
      <alignment horizontal="left" vertical="center" wrapText="1"/>
    </xf>
    <xf numFmtId="0" fontId="28" fillId="0" borderId="13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top" wrapText="1"/>
    </xf>
    <xf numFmtId="175" fontId="15" fillId="0" borderId="3" xfId="1" applyFont="1" applyBorder="1" applyAlignment="1">
      <alignment vertical="center" wrapText="1"/>
    </xf>
    <xf numFmtId="175" fontId="14" fillId="0" borderId="71" xfId="1" applyFont="1" applyBorder="1" applyAlignment="1">
      <alignment horizontal="center" vertical="center" wrapText="1"/>
    </xf>
    <xf numFmtId="175" fontId="14" fillId="0" borderId="72" xfId="1" applyFont="1" applyBorder="1" applyAlignment="1">
      <alignment horizontal="center" vertical="center" wrapText="1"/>
    </xf>
    <xf numFmtId="175" fontId="14" fillId="0" borderId="56" xfId="1" applyFont="1" applyBorder="1" applyAlignment="1">
      <alignment horizontal="center" vertical="center" wrapText="1"/>
    </xf>
    <xf numFmtId="175" fontId="15" fillId="0" borderId="3" xfId="1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69" fillId="0" borderId="1" xfId="0" applyFont="1" applyBorder="1" applyAlignment="1">
      <alignment wrapText="1"/>
    </xf>
    <xf numFmtId="0" fontId="69" fillId="0" borderId="1" xfId="0" applyFont="1" applyFill="1" applyBorder="1" applyAlignment="1">
      <alignment wrapText="1"/>
    </xf>
    <xf numFmtId="0" fontId="69" fillId="0" borderId="13" xfId="0" applyFont="1" applyBorder="1" applyAlignment="1">
      <alignment wrapText="1"/>
    </xf>
    <xf numFmtId="0" fontId="69" fillId="0" borderId="3" xfId="0" applyFont="1" applyBorder="1" applyAlignment="1">
      <alignment wrapText="1"/>
    </xf>
    <xf numFmtId="0" fontId="0" fillId="0" borderId="0" xfId="0"/>
    <xf numFmtId="0" fontId="70" fillId="0" borderId="0" xfId="0" applyFont="1" applyAlignment="1">
      <alignment horizontal="center"/>
    </xf>
    <xf numFmtId="0" fontId="0" fillId="0" borderId="0" xfId="0"/>
    <xf numFmtId="175" fontId="72" fillId="0" borderId="0" xfId="1" applyFont="1" applyBorder="1"/>
    <xf numFmtId="0" fontId="73" fillId="0" borderId="0" xfId="0" applyFont="1"/>
    <xf numFmtId="175" fontId="71" fillId="0" borderId="0" xfId="1" applyFont="1" applyAlignment="1">
      <alignment horizontal="right" vertical="center"/>
    </xf>
    <xf numFmtId="175" fontId="72" fillId="0" borderId="0" xfId="1" applyFont="1" applyFill="1" applyBorder="1"/>
    <xf numFmtId="175" fontId="72" fillId="0" borderId="0" xfId="1" applyFont="1" applyBorder="1" applyAlignment="1">
      <alignment horizontal="center"/>
    </xf>
    <xf numFmtId="175" fontId="72" fillId="0" borderId="0" xfId="1" applyFont="1" applyFill="1" applyBorder="1" applyAlignment="1">
      <alignment horizontal="center"/>
    </xf>
    <xf numFmtId="175" fontId="71" fillId="0" borderId="0" xfId="1" applyFont="1" applyAlignment="1">
      <alignment vertical="center"/>
    </xf>
    <xf numFmtId="49" fontId="72" fillId="0" borderId="0" xfId="1" applyNumberFormat="1" applyFont="1" applyBorder="1" applyAlignment="1">
      <alignment horizontal="center"/>
    </xf>
    <xf numFmtId="175" fontId="76" fillId="0" borderId="35" xfId="1" applyFont="1" applyBorder="1" applyAlignment="1">
      <alignment horizontal="center" vertical="center" wrapText="1"/>
    </xf>
    <xf numFmtId="175" fontId="76" fillId="0" borderId="14" xfId="1" applyFont="1" applyBorder="1"/>
    <xf numFmtId="175" fontId="76" fillId="0" borderId="0" xfId="1" applyFont="1" applyBorder="1"/>
    <xf numFmtId="175" fontId="71" fillId="0" borderId="25" xfId="1" applyFont="1" applyBorder="1" applyAlignment="1">
      <alignment horizontal="center" vertical="center" wrapText="1"/>
    </xf>
    <xf numFmtId="175" fontId="72" fillId="0" borderId="14" xfId="1" applyFont="1" applyBorder="1"/>
    <xf numFmtId="175" fontId="77" fillId="0" borderId="25" xfId="1" applyFont="1" applyBorder="1" applyAlignment="1">
      <alignment vertical="center" wrapText="1"/>
    </xf>
    <xf numFmtId="175" fontId="77" fillId="0" borderId="15" xfId="1" applyFont="1" applyBorder="1" applyAlignment="1">
      <alignment vertical="center" wrapText="1"/>
    </xf>
    <xf numFmtId="175" fontId="71" fillId="0" borderId="4" xfId="1" applyFont="1" applyFill="1" applyBorder="1" applyAlignment="1">
      <alignment horizontal="center" vertical="center" textRotation="90" wrapText="1"/>
    </xf>
    <xf numFmtId="175" fontId="71" fillId="0" borderId="24" xfId="1" applyFont="1" applyFill="1" applyBorder="1" applyAlignment="1">
      <alignment horizontal="center" textRotation="90" wrapText="1"/>
    </xf>
    <xf numFmtId="175" fontId="71" fillId="0" borderId="4" xfId="1" applyFont="1" applyFill="1" applyBorder="1" applyAlignment="1">
      <alignment horizontal="center" textRotation="90" wrapText="1"/>
    </xf>
    <xf numFmtId="175" fontId="71" fillId="5" borderId="4" xfId="1" applyFont="1" applyFill="1" applyBorder="1" applyAlignment="1">
      <alignment horizontal="center" vertical="center" textRotation="90" wrapText="1"/>
    </xf>
    <xf numFmtId="175" fontId="71" fillId="0" borderId="4" xfId="1" applyFont="1" applyBorder="1" applyAlignment="1">
      <alignment horizontal="center" vertical="center" textRotation="90" wrapText="1"/>
    </xf>
    <xf numFmtId="175" fontId="71" fillId="0" borderId="5" xfId="1" applyFont="1" applyBorder="1" applyAlignment="1">
      <alignment horizontal="center" textRotation="90" wrapText="1"/>
    </xf>
    <xf numFmtId="175" fontId="71" fillId="0" borderId="13" xfId="1" applyFont="1" applyBorder="1" applyAlignment="1">
      <alignment horizontal="center" vertical="center" textRotation="90" wrapText="1"/>
    </xf>
    <xf numFmtId="175" fontId="71" fillId="0" borderId="13" xfId="1" applyFont="1" applyBorder="1" applyAlignment="1">
      <alignment horizontal="center" textRotation="90" wrapText="1"/>
    </xf>
    <xf numFmtId="175" fontId="71" fillId="0" borderId="15" xfId="1" applyFont="1" applyBorder="1" applyAlignment="1">
      <alignment horizontal="center" vertical="center"/>
    </xf>
    <xf numFmtId="175" fontId="71" fillId="0" borderId="24" xfId="1" applyFont="1" applyBorder="1" applyAlignment="1">
      <alignment horizontal="center" vertical="center"/>
    </xf>
    <xf numFmtId="175" fontId="71" fillId="0" borderId="8" xfId="1" applyFont="1" applyFill="1" applyBorder="1" applyAlignment="1">
      <alignment horizontal="center" vertical="center"/>
    </xf>
    <xf numFmtId="175" fontId="71" fillId="0" borderId="4" xfId="1" applyFont="1" applyFill="1" applyBorder="1" applyAlignment="1">
      <alignment horizontal="center" vertical="center"/>
    </xf>
    <xf numFmtId="175" fontId="71" fillId="0" borderId="24" xfId="1" applyFont="1" applyFill="1" applyBorder="1" applyAlignment="1">
      <alignment horizontal="center" vertical="center"/>
    </xf>
    <xf numFmtId="175" fontId="71" fillId="0" borderId="4" xfId="1" applyFont="1" applyBorder="1" applyAlignment="1">
      <alignment horizontal="center" vertical="center"/>
    </xf>
    <xf numFmtId="175" fontId="71" fillId="0" borderId="24" xfId="1" applyFont="1" applyBorder="1" applyAlignment="1">
      <alignment vertical="center" wrapText="1"/>
    </xf>
    <xf numFmtId="164" fontId="74" fillId="0" borderId="18" xfId="1" applyNumberFormat="1" applyFont="1" applyFill="1" applyBorder="1" applyAlignment="1">
      <alignment vertical="center"/>
    </xf>
    <xf numFmtId="164" fontId="74" fillId="0" borderId="13" xfId="1" applyNumberFormat="1" applyFont="1" applyFill="1" applyBorder="1" applyAlignment="1">
      <alignment vertical="center"/>
    </xf>
    <xf numFmtId="164" fontId="71" fillId="0" borderId="13" xfId="1" applyNumberFormat="1" applyFont="1" applyFill="1" applyBorder="1" applyAlignment="1">
      <alignment vertical="center"/>
    </xf>
    <xf numFmtId="175" fontId="71" fillId="0" borderId="6" xfId="1" applyFont="1" applyBorder="1" applyAlignment="1">
      <alignment horizontal="center" vertical="center"/>
    </xf>
    <xf numFmtId="175" fontId="71" fillId="0" borderId="24" xfId="1" applyFont="1" applyBorder="1" applyAlignment="1">
      <alignment vertical="center"/>
    </xf>
    <xf numFmtId="164" fontId="74" fillId="0" borderId="17" xfId="1" applyNumberFormat="1" applyFont="1" applyFill="1" applyBorder="1" applyAlignment="1">
      <alignment vertical="center"/>
    </xf>
    <xf numFmtId="164" fontId="71" fillId="0" borderId="8" xfId="1" applyNumberFormat="1" applyFont="1" applyFill="1" applyBorder="1" applyAlignment="1">
      <alignment vertical="center"/>
    </xf>
    <xf numFmtId="164" fontId="71" fillId="0" borderId="26" xfId="1" applyNumberFormat="1" applyFont="1" applyFill="1" applyBorder="1" applyAlignment="1">
      <alignment vertical="center"/>
    </xf>
    <xf numFmtId="164" fontId="74" fillId="0" borderId="8" xfId="1" applyNumberFormat="1" applyFont="1" applyFill="1" applyBorder="1" applyAlignment="1">
      <alignment vertical="center"/>
    </xf>
    <xf numFmtId="175" fontId="71" fillId="0" borderId="8" xfId="1" applyFont="1" applyBorder="1" applyAlignment="1">
      <alignment horizontal="center" vertical="center"/>
    </xf>
    <xf numFmtId="175" fontId="71" fillId="0" borderId="13" xfId="1" applyFont="1" applyFill="1" applyBorder="1" applyAlignment="1">
      <alignment horizontal="center" vertical="center"/>
    </xf>
    <xf numFmtId="175" fontId="71" fillId="0" borderId="13" xfId="1" applyFont="1" applyBorder="1" applyAlignment="1">
      <alignment horizontal="center" vertical="center"/>
    </xf>
    <xf numFmtId="164" fontId="71" fillId="0" borderId="13" xfId="1" applyNumberFormat="1" applyFont="1" applyBorder="1" applyAlignment="1">
      <alignment vertical="center"/>
    </xf>
    <xf numFmtId="164" fontId="74" fillId="0" borderId="48" xfId="1" applyNumberFormat="1" applyFont="1" applyFill="1" applyBorder="1" applyAlignment="1">
      <alignment vertical="center"/>
    </xf>
    <xf numFmtId="164" fontId="71" fillId="0" borderId="4" xfId="1" applyNumberFormat="1" applyFont="1" applyFill="1" applyBorder="1" applyAlignment="1">
      <alignment vertical="center"/>
    </xf>
    <xf numFmtId="164" fontId="71" fillId="0" borderId="24" xfId="1" applyNumberFormat="1" applyFont="1" applyFill="1" applyBorder="1" applyAlignment="1">
      <alignment vertical="center"/>
    </xf>
    <xf numFmtId="164" fontId="74" fillId="0" borderId="4" xfId="1" applyNumberFormat="1" applyFont="1" applyFill="1" applyBorder="1" applyAlignment="1">
      <alignment vertical="center"/>
    </xf>
    <xf numFmtId="175" fontId="71" fillId="0" borderId="6" xfId="1" applyFont="1" applyFill="1" applyBorder="1" applyAlignment="1">
      <alignment horizontal="center" vertical="center"/>
    </xf>
    <xf numFmtId="164" fontId="71" fillId="0" borderId="18" xfId="1" applyNumberFormat="1" applyFont="1" applyFill="1" applyBorder="1" applyAlignment="1">
      <alignment vertical="center"/>
    </xf>
    <xf numFmtId="164" fontId="71" fillId="0" borderId="27" xfId="1" applyNumberFormat="1" applyFont="1" applyFill="1" applyBorder="1" applyAlignment="1">
      <alignment vertical="center"/>
    </xf>
    <xf numFmtId="164" fontId="71" fillId="0" borderId="19" xfId="1" applyNumberFormat="1" applyFont="1" applyFill="1" applyBorder="1" applyAlignment="1">
      <alignment vertical="center"/>
    </xf>
    <xf numFmtId="164" fontId="71" fillId="0" borderId="17" xfId="1" applyNumberFormat="1" applyFont="1" applyFill="1" applyBorder="1" applyAlignment="1">
      <alignment vertical="center"/>
    </xf>
    <xf numFmtId="175" fontId="71" fillId="2" borderId="24" xfId="1" applyFont="1" applyFill="1" applyBorder="1" applyAlignment="1">
      <alignment vertical="center"/>
    </xf>
    <xf numFmtId="49" fontId="71" fillId="0" borderId="15" xfId="1" applyNumberFormat="1" applyFont="1" applyBorder="1" applyAlignment="1">
      <alignment horizontal="center" vertical="center"/>
    </xf>
    <xf numFmtId="175" fontId="71" fillId="2" borderId="24" xfId="1" applyFont="1" applyFill="1" applyBorder="1" applyAlignment="1">
      <alignment vertical="center" wrapText="1"/>
    </xf>
    <xf numFmtId="164" fontId="71" fillId="0" borderId="4" xfId="1" applyNumberFormat="1" applyFont="1" applyBorder="1" applyAlignment="1">
      <alignment vertical="center"/>
    </xf>
    <xf numFmtId="175" fontId="71" fillId="0" borderId="32" xfId="1" applyFont="1" applyBorder="1" applyAlignment="1">
      <alignment horizontal="center" vertical="center"/>
    </xf>
    <xf numFmtId="175" fontId="71" fillId="0" borderId="30" xfId="1" applyFont="1" applyBorder="1" applyAlignment="1">
      <alignment vertical="center" wrapText="1"/>
    </xf>
    <xf numFmtId="164" fontId="74" fillId="0" borderId="28" xfId="1" applyNumberFormat="1" applyFont="1" applyFill="1" applyBorder="1" applyAlignment="1">
      <alignment vertical="center"/>
    </xf>
    <xf numFmtId="175" fontId="74" fillId="0" borderId="4" xfId="1" applyFont="1" applyFill="1" applyBorder="1" applyAlignment="1">
      <alignment horizontal="center" vertical="center"/>
    </xf>
    <xf numFmtId="171" fontId="74" fillId="0" borderId="4" xfId="1" applyNumberFormat="1" applyFont="1" applyFill="1" applyBorder="1" applyAlignment="1">
      <alignment horizontal="center" vertical="center"/>
    </xf>
    <xf numFmtId="171" fontId="74" fillId="0" borderId="6" xfId="1" applyNumberFormat="1" applyFont="1" applyFill="1" applyBorder="1" applyAlignment="1">
      <alignment horizontal="center" vertical="center"/>
    </xf>
    <xf numFmtId="172" fontId="71" fillId="0" borderId="4" xfId="1" applyNumberFormat="1" applyFont="1" applyBorder="1" applyAlignment="1">
      <alignment horizontal="center" vertical="center"/>
    </xf>
    <xf numFmtId="3" fontId="74" fillId="0" borderId="13" xfId="1" applyNumberFormat="1" applyFont="1" applyFill="1" applyBorder="1" applyAlignment="1">
      <alignment horizontal="center" vertical="center" wrapText="1"/>
    </xf>
    <xf numFmtId="0" fontId="44" fillId="0" borderId="13" xfId="1" applyNumberFormat="1" applyFont="1" applyBorder="1" applyAlignment="1">
      <alignment horizontal="center" vertical="center"/>
    </xf>
    <xf numFmtId="175" fontId="74" fillId="0" borderId="0" xfId="1" applyFont="1" applyFill="1" applyBorder="1" applyAlignment="1">
      <alignment vertical="center"/>
    </xf>
    <xf numFmtId="175" fontId="71" fillId="0" borderId="0" xfId="1" applyFont="1" applyFill="1" applyBorder="1" applyAlignment="1">
      <alignment vertical="center"/>
    </xf>
    <xf numFmtId="175" fontId="75" fillId="0" borderId="0" xfId="1" applyFont="1" applyFill="1" applyBorder="1" applyAlignment="1">
      <alignment vertical="center"/>
    </xf>
    <xf numFmtId="175" fontId="71" fillId="0" borderId="5" xfId="1" applyFont="1" applyFill="1" applyBorder="1" applyAlignment="1">
      <alignment vertical="center"/>
    </xf>
    <xf numFmtId="1" fontId="14" fillId="0" borderId="4" xfId="1" applyNumberFormat="1" applyFont="1" applyBorder="1" applyAlignment="1">
      <alignment horizontal="center" vertical="center" wrapText="1"/>
    </xf>
    <xf numFmtId="1" fontId="14" fillId="0" borderId="4" xfId="1" applyNumberFormat="1" applyFont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wrapText="1"/>
    </xf>
    <xf numFmtId="0" fontId="0" fillId="0" borderId="0" xfId="0" applyBorder="1"/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175" fontId="14" fillId="0" borderId="0" xfId="1" applyFont="1" applyFill="1" applyBorder="1" applyAlignment="1">
      <alignment horizontal="left" vertical="center" wrapText="1"/>
    </xf>
    <xf numFmtId="175" fontId="14" fillId="0" borderId="0" xfId="1" applyFont="1" applyFill="1" applyBorder="1" applyAlignment="1">
      <alignment horizontal="right" vertical="center"/>
    </xf>
    <xf numFmtId="175" fontId="15" fillId="0" borderId="0" xfId="1" applyFont="1" applyFill="1" applyBorder="1" applyAlignment="1">
      <alignment horizontal="center" vertical="center"/>
    </xf>
    <xf numFmtId="175" fontId="14" fillId="0" borderId="1" xfId="1" applyFont="1" applyFill="1" applyBorder="1" applyAlignment="1">
      <alignment horizontal="center" vertical="center" wrapText="1"/>
    </xf>
    <xf numFmtId="175" fontId="71" fillId="0" borderId="0" xfId="1" applyFont="1" applyFill="1" applyBorder="1" applyAlignment="1">
      <alignment horizontal="justify" vertical="center" wrapText="1"/>
    </xf>
    <xf numFmtId="0" fontId="73" fillId="0" borderId="0" xfId="0" applyFont="1" applyFill="1" applyBorder="1"/>
    <xf numFmtId="0" fontId="73" fillId="0" borderId="1" xfId="0" applyFont="1" applyFill="1" applyBorder="1"/>
    <xf numFmtId="175" fontId="71" fillId="0" borderId="0" xfId="1" applyFont="1" applyFill="1" applyBorder="1" applyAlignment="1">
      <alignment horizontal="left" vertical="center"/>
    </xf>
    <xf numFmtId="49" fontId="71" fillId="0" borderId="0" xfId="1" applyNumberFormat="1" applyFont="1" applyFill="1" applyBorder="1" applyAlignment="1">
      <alignment horizontal="justify" vertical="center" wrapText="1"/>
    </xf>
    <xf numFmtId="175" fontId="71" fillId="0" borderId="0" xfId="1" applyFont="1" applyFill="1" applyBorder="1" applyAlignment="1">
      <alignment horizontal="left" vertical="center" wrapText="1"/>
    </xf>
    <xf numFmtId="0" fontId="79" fillId="0" borderId="1" xfId="0" applyFont="1" applyFill="1" applyBorder="1"/>
    <xf numFmtId="0" fontId="73" fillId="0" borderId="6" xfId="0" applyFont="1" applyFill="1" applyBorder="1"/>
    <xf numFmtId="0" fontId="73" fillId="0" borderId="23" xfId="0" applyFont="1" applyFill="1" applyBorder="1"/>
    <xf numFmtId="49" fontId="71" fillId="0" borderId="16" xfId="1" applyNumberFormat="1" applyFont="1" applyFill="1" applyBorder="1" applyAlignment="1">
      <alignment horizontal="center" vertical="center"/>
    </xf>
    <xf numFmtId="0" fontId="79" fillId="0" borderId="18" xfId="0" applyFont="1" applyFill="1" applyBorder="1"/>
    <xf numFmtId="0" fontId="79" fillId="0" borderId="13" xfId="0" applyFont="1" applyFill="1" applyBorder="1"/>
    <xf numFmtId="175" fontId="71" fillId="0" borderId="13" xfId="1" applyFont="1" applyFill="1" applyBorder="1" applyAlignment="1">
      <alignment horizontal="center" vertical="center" textRotation="90" wrapText="1"/>
    </xf>
    <xf numFmtId="175" fontId="71" fillId="0" borderId="13" xfId="1" applyFont="1" applyFill="1" applyBorder="1" applyAlignment="1">
      <alignment horizontal="center" vertical="center"/>
    </xf>
    <xf numFmtId="175" fontId="71" fillId="0" borderId="1" xfId="1" applyFont="1" applyFill="1" applyBorder="1" applyAlignment="1">
      <alignment horizontal="center" vertical="center"/>
    </xf>
    <xf numFmtId="175" fontId="71" fillId="0" borderId="1" xfId="1" applyFont="1" applyFill="1" applyBorder="1" applyAlignment="1">
      <alignment horizontal="center" vertical="center" textRotation="90" wrapText="1"/>
    </xf>
    <xf numFmtId="175" fontId="71" fillId="5" borderId="1" xfId="1" applyFont="1" applyFill="1" applyBorder="1" applyAlignment="1">
      <alignment horizontal="center" vertical="center" textRotation="90" wrapText="1"/>
    </xf>
    <xf numFmtId="175" fontId="71" fillId="0" borderId="10" xfId="1" applyFont="1" applyFill="1" applyBorder="1" applyAlignment="1">
      <alignment horizontal="center" vertical="center"/>
    </xf>
    <xf numFmtId="175" fontId="71" fillId="0" borderId="10" xfId="1" applyFont="1" applyFill="1" applyBorder="1" applyAlignment="1">
      <alignment horizontal="left" vertical="center"/>
    </xf>
    <xf numFmtId="175" fontId="71" fillId="0" borderId="31" xfId="1" applyFont="1" applyFill="1" applyBorder="1" applyAlignment="1">
      <alignment horizontal="left" vertical="center"/>
    </xf>
    <xf numFmtId="175" fontId="71" fillId="0" borderId="6" xfId="1" applyFont="1" applyFill="1" applyBorder="1" applyAlignment="1">
      <alignment horizontal="left" vertical="center"/>
    </xf>
    <xf numFmtId="0" fontId="73" fillId="0" borderId="16" xfId="0" applyFont="1" applyFill="1" applyBorder="1"/>
    <xf numFmtId="175" fontId="76" fillId="0" borderId="22" xfId="1" applyFont="1" applyFill="1" applyBorder="1" applyAlignment="1">
      <alignment horizontal="center" vertical="center" wrapText="1"/>
    </xf>
    <xf numFmtId="175" fontId="76" fillId="0" borderId="23" xfId="1" applyFont="1" applyFill="1" applyBorder="1" applyAlignment="1">
      <alignment horizontal="center" vertical="center" wrapText="1"/>
    </xf>
    <xf numFmtId="175" fontId="76" fillId="0" borderId="33" xfId="1" applyFont="1" applyFill="1" applyBorder="1" applyAlignment="1">
      <alignment horizontal="center" vertical="center"/>
    </xf>
    <xf numFmtId="175" fontId="76" fillId="0" borderId="21" xfId="1" applyFont="1" applyFill="1" applyBorder="1" applyAlignment="1">
      <alignment horizontal="center" vertical="center"/>
    </xf>
    <xf numFmtId="175" fontId="76" fillId="0" borderId="22" xfId="1" applyFont="1" applyFill="1" applyBorder="1" applyAlignment="1">
      <alignment horizontal="center" vertical="center"/>
    </xf>
    <xf numFmtId="175" fontId="76" fillId="0" borderId="6" xfId="1" applyFont="1" applyFill="1" applyBorder="1" applyAlignment="1">
      <alignment horizontal="center" vertical="center"/>
    </xf>
    <xf numFmtId="175" fontId="76" fillId="0" borderId="1" xfId="1" applyFont="1" applyFill="1" applyBorder="1" applyAlignment="1">
      <alignment horizontal="center" vertical="center"/>
    </xf>
    <xf numFmtId="175" fontId="76" fillId="0" borderId="10" xfId="1" applyFont="1" applyFill="1" applyBorder="1" applyAlignment="1">
      <alignment horizontal="center" vertical="center"/>
    </xf>
    <xf numFmtId="175" fontId="76" fillId="0" borderId="13" xfId="1" applyFont="1" applyFill="1" applyBorder="1" applyAlignment="1">
      <alignment horizontal="center" vertical="center"/>
    </xf>
    <xf numFmtId="175" fontId="71" fillId="0" borderId="6" xfId="1" applyFont="1" applyFill="1" applyBorder="1" applyAlignment="1">
      <alignment horizontal="center" vertical="center" wrapText="1"/>
    </xf>
    <xf numFmtId="175" fontId="71" fillId="5" borderId="1" xfId="1" applyFont="1" applyFill="1" applyBorder="1" applyAlignment="1">
      <alignment horizontal="center" vertical="center" wrapText="1"/>
    </xf>
    <xf numFmtId="175" fontId="71" fillId="0" borderId="13" xfId="1" applyFont="1" applyFill="1" applyBorder="1" applyAlignment="1">
      <alignment horizontal="center" vertical="center" wrapText="1"/>
    </xf>
    <xf numFmtId="175" fontId="71" fillId="0" borderId="23" xfId="1" applyFont="1" applyFill="1" applyBorder="1" applyAlignment="1">
      <alignment horizontal="center" vertical="center"/>
    </xf>
    <xf numFmtId="175" fontId="14" fillId="0" borderId="0" xfId="1" applyFont="1" applyFill="1" applyBorder="1" applyAlignment="1">
      <alignment horizontal="justify" vertical="center" wrapText="1"/>
    </xf>
    <xf numFmtId="175" fontId="14" fillId="0" borderId="0" xfId="1" applyFont="1" applyFill="1" applyBorder="1" applyAlignment="1">
      <alignment horizontal="left" vertical="center"/>
    </xf>
    <xf numFmtId="0" fontId="0" fillId="0" borderId="16" xfId="0" applyFill="1" applyBorder="1"/>
    <xf numFmtId="0" fontId="0" fillId="0" borderId="1" xfId="0" applyFill="1" applyBorder="1"/>
    <xf numFmtId="0" fontId="0" fillId="0" borderId="23" xfId="0" applyFill="1" applyBorder="1"/>
    <xf numFmtId="0" fontId="0" fillId="0" borderId="6" xfId="0" applyFill="1" applyBorder="1"/>
    <xf numFmtId="0" fontId="0" fillId="0" borderId="10" xfId="0" applyFill="1" applyBorder="1"/>
    <xf numFmtId="175" fontId="22" fillId="0" borderId="1" xfId="1" applyFont="1" applyFill="1" applyBorder="1" applyAlignment="1">
      <alignment horizontal="center" vertical="center" wrapText="1"/>
    </xf>
    <xf numFmtId="175" fontId="22" fillId="0" borderId="23" xfId="1" applyFont="1" applyFill="1" applyBorder="1" applyAlignment="1">
      <alignment horizontal="center" vertical="center" wrapText="1"/>
    </xf>
    <xf numFmtId="175" fontId="14" fillId="0" borderId="0" xfId="1" applyFont="1" applyFill="1" applyBorder="1" applyAlignment="1">
      <alignment horizontal="center"/>
    </xf>
    <xf numFmtId="175" fontId="22" fillId="0" borderId="6" xfId="1" applyFont="1" applyFill="1" applyBorder="1" applyAlignment="1">
      <alignment horizontal="center" vertical="center" wrapText="1"/>
    </xf>
    <xf numFmtId="175" fontId="22" fillId="0" borderId="10" xfId="1" applyFont="1" applyFill="1" applyBorder="1" applyAlignment="1">
      <alignment horizontal="center" vertical="center" wrapText="1"/>
    </xf>
    <xf numFmtId="175" fontId="18" fillId="0" borderId="0" xfId="1" applyFont="1" applyFill="1" applyBorder="1" applyAlignment="1">
      <alignment horizontal="center" vertical="center"/>
    </xf>
    <xf numFmtId="0" fontId="0" fillId="0" borderId="53" xfId="0" applyFill="1" applyBorder="1"/>
    <xf numFmtId="175" fontId="19" fillId="0" borderId="20" xfId="1" applyFont="1" applyFill="1" applyBorder="1" applyAlignment="1">
      <alignment horizontal="center" vertical="center"/>
    </xf>
    <xf numFmtId="175" fontId="19" fillId="0" borderId="21" xfId="1" applyFont="1" applyFill="1" applyBorder="1" applyAlignment="1">
      <alignment horizontal="center" vertical="center"/>
    </xf>
    <xf numFmtId="175" fontId="19" fillId="0" borderId="22" xfId="1" applyFont="1" applyFill="1" applyBorder="1" applyAlignment="1">
      <alignment horizontal="center" vertical="center"/>
    </xf>
    <xf numFmtId="175" fontId="19" fillId="0" borderId="33" xfId="1" applyFont="1" applyFill="1" applyBorder="1" applyAlignment="1">
      <alignment horizontal="center" vertical="center"/>
    </xf>
    <xf numFmtId="175" fontId="19" fillId="0" borderId="40" xfId="1" applyFont="1" applyFill="1" applyBorder="1" applyAlignment="1">
      <alignment horizontal="center" vertical="center"/>
    </xf>
    <xf numFmtId="175" fontId="19" fillId="0" borderId="59" xfId="1" applyFont="1" applyFill="1" applyBorder="1" applyAlignment="1">
      <alignment horizontal="center" vertical="center"/>
    </xf>
    <xf numFmtId="175" fontId="19" fillId="0" borderId="34" xfId="1" applyFont="1" applyFill="1" applyBorder="1" applyAlignment="1">
      <alignment horizontal="center" vertical="center"/>
    </xf>
    <xf numFmtId="175" fontId="19" fillId="0" borderId="53" xfId="1" applyFont="1" applyFill="1" applyBorder="1" applyAlignment="1">
      <alignment horizontal="center" vertical="center"/>
    </xf>
    <xf numFmtId="175" fontId="22" fillId="0" borderId="16" xfId="1" applyFont="1" applyFill="1" applyBorder="1" applyAlignment="1">
      <alignment horizontal="center" vertical="center" wrapText="1"/>
    </xf>
    <xf numFmtId="175" fontId="19" fillId="0" borderId="1" xfId="1" applyFont="1" applyFill="1" applyBorder="1" applyAlignment="1">
      <alignment horizontal="center" vertical="center" wrapText="1"/>
    </xf>
    <xf numFmtId="0" fontId="0" fillId="0" borderId="0" xfId="0" applyFill="1" applyBorder="1"/>
    <xf numFmtId="175" fontId="14" fillId="0" borderId="1" xfId="1" applyFont="1" applyFill="1" applyBorder="1" applyAlignment="1">
      <alignment horizontal="center" vertical="center"/>
    </xf>
    <xf numFmtId="175" fontId="14" fillId="0" borderId="2" xfId="1" applyFont="1" applyFill="1" applyBorder="1" applyAlignment="1">
      <alignment horizontal="center" vertical="center"/>
    </xf>
    <xf numFmtId="175" fontId="14" fillId="0" borderId="1" xfId="1" applyFont="1" applyFill="1" applyBorder="1" applyAlignment="1">
      <alignment horizontal="center" textRotation="90" wrapText="1"/>
    </xf>
    <xf numFmtId="175" fontId="14" fillId="0" borderId="23" xfId="1" applyFont="1" applyFill="1" applyBorder="1" applyAlignment="1">
      <alignment horizontal="center" textRotation="90" wrapText="1"/>
    </xf>
    <xf numFmtId="175" fontId="14" fillId="0" borderId="10" xfId="1" applyFont="1" applyFill="1" applyBorder="1" applyAlignment="1">
      <alignment horizontal="center" vertical="center"/>
    </xf>
    <xf numFmtId="175" fontId="14" fillId="0" borderId="31" xfId="1" applyFont="1" applyFill="1" applyBorder="1" applyAlignment="1">
      <alignment horizontal="center" vertical="center"/>
    </xf>
    <xf numFmtId="175" fontId="14" fillId="0" borderId="0" xfId="1" applyFont="1" applyFill="1" applyBorder="1" applyAlignment="1">
      <alignment horizontal="center" vertical="center"/>
    </xf>
    <xf numFmtId="175" fontId="14" fillId="0" borderId="5" xfId="1" applyFont="1" applyFill="1" applyBorder="1" applyAlignment="1">
      <alignment horizontal="center" vertical="center"/>
    </xf>
    <xf numFmtId="175" fontId="14" fillId="0" borderId="8" xfId="1" applyFont="1" applyFill="1" applyBorder="1" applyAlignment="1">
      <alignment horizontal="center" vertical="center"/>
    </xf>
    <xf numFmtId="175" fontId="14" fillId="0" borderId="16" xfId="1" applyFont="1" applyFill="1" applyBorder="1" applyAlignment="1">
      <alignment horizontal="center" textRotation="90" wrapText="1"/>
    </xf>
    <xf numFmtId="175" fontId="14" fillId="0" borderId="10" xfId="1" applyFont="1" applyFill="1" applyBorder="1" applyAlignment="1">
      <alignment horizontal="center" vertical="center" wrapText="1"/>
    </xf>
    <xf numFmtId="175" fontId="14" fillId="0" borderId="20" xfId="1" applyFont="1" applyFill="1" applyBorder="1" applyAlignment="1">
      <alignment horizontal="center" vertical="center" wrapText="1"/>
    </xf>
    <xf numFmtId="175" fontId="14" fillId="0" borderId="21" xfId="1" applyFont="1" applyFill="1" applyBorder="1" applyAlignment="1">
      <alignment horizontal="center" vertical="center" wrapText="1"/>
    </xf>
    <xf numFmtId="175" fontId="14" fillId="0" borderId="22" xfId="1" applyFont="1" applyFill="1" applyBorder="1" applyAlignment="1">
      <alignment horizontal="center" vertical="center" wrapText="1"/>
    </xf>
    <xf numFmtId="175" fontId="2" fillId="0" borderId="7" xfId="1" applyBorder="1" applyAlignment="1">
      <alignment horizontal="center" vertical="top" wrapText="1"/>
    </xf>
    <xf numFmtId="175" fontId="2" fillId="0" borderId="0" xfId="1" applyFill="1" applyBorder="1"/>
    <xf numFmtId="175" fontId="14" fillId="0" borderId="35" xfId="1" applyFont="1" applyFill="1" applyBorder="1" applyAlignment="1">
      <alignment horizontal="center" vertical="center"/>
    </xf>
    <xf numFmtId="175" fontId="14" fillId="0" borderId="36" xfId="1" applyFont="1" applyFill="1" applyBorder="1" applyAlignment="1">
      <alignment horizontal="center" vertical="center"/>
    </xf>
    <xf numFmtId="175" fontId="14" fillId="0" borderId="37" xfId="1" applyFont="1" applyFill="1" applyBorder="1" applyAlignment="1">
      <alignment horizontal="center" vertical="center"/>
    </xf>
    <xf numFmtId="166" fontId="14" fillId="0" borderId="38" xfId="1" applyNumberFormat="1" applyFont="1" applyFill="1" applyBorder="1" applyAlignment="1">
      <alignment horizontal="center" vertical="center"/>
    </xf>
    <xf numFmtId="166" fontId="14" fillId="0" borderId="39" xfId="1" applyNumberFormat="1" applyFont="1" applyFill="1" applyBorder="1" applyAlignment="1">
      <alignment horizontal="center" vertical="center"/>
    </xf>
    <xf numFmtId="166" fontId="14" fillId="0" borderId="7" xfId="1" applyNumberFormat="1" applyFont="1" applyFill="1" applyBorder="1" applyAlignment="1">
      <alignment horizontal="center" vertical="center"/>
    </xf>
    <xf numFmtId="166" fontId="14" fillId="0" borderId="43" xfId="1" applyNumberFormat="1" applyFont="1" applyFill="1" applyBorder="1" applyAlignment="1">
      <alignment horizontal="center" vertical="center"/>
    </xf>
    <xf numFmtId="166" fontId="14" fillId="0" borderId="35" xfId="1" applyNumberFormat="1" applyFont="1" applyFill="1" applyBorder="1" applyAlignment="1">
      <alignment horizontal="center" vertical="center"/>
    </xf>
    <xf numFmtId="166" fontId="14" fillId="0" borderId="36" xfId="1" applyNumberFormat="1" applyFont="1" applyFill="1" applyBorder="1" applyAlignment="1">
      <alignment horizontal="center" vertical="center"/>
    </xf>
    <xf numFmtId="175" fontId="14" fillId="0" borderId="7" xfId="1" applyFont="1" applyBorder="1" applyAlignment="1">
      <alignment horizontal="center" vertical="center" wrapText="1"/>
    </xf>
    <xf numFmtId="175" fontId="14" fillId="0" borderId="2" xfId="1" applyFont="1" applyFill="1" applyBorder="1" applyAlignment="1">
      <alignment horizontal="center" vertical="center" wrapText="1"/>
    </xf>
    <xf numFmtId="175" fontId="14" fillId="0" borderId="3" xfId="1" applyFont="1" applyFill="1" applyBorder="1" applyAlignment="1">
      <alignment horizontal="center" vertical="center" wrapText="1"/>
    </xf>
    <xf numFmtId="175" fontId="14" fillId="0" borderId="6" xfId="1" applyFont="1" applyFill="1" applyBorder="1" applyAlignment="1">
      <alignment horizontal="center" vertical="center" wrapText="1"/>
    </xf>
    <xf numFmtId="175" fontId="14" fillId="0" borderId="16" xfId="1" applyFont="1" applyFill="1" applyBorder="1" applyAlignment="1">
      <alignment horizontal="center" vertical="center" wrapText="1"/>
    </xf>
    <xf numFmtId="175" fontId="14" fillId="0" borderId="53" xfId="1" applyFont="1" applyFill="1" applyBorder="1" applyAlignment="1">
      <alignment horizontal="center" vertical="center" wrapText="1"/>
    </xf>
    <xf numFmtId="175" fontId="14" fillId="0" borderId="33" xfId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justify" vertical="top" wrapText="1"/>
    </xf>
    <xf numFmtId="0" fontId="28" fillId="0" borderId="0" xfId="0" applyFont="1" applyFill="1" applyBorder="1" applyAlignment="1">
      <alignment horizontal="right" vertical="top" wrapText="1"/>
    </xf>
    <xf numFmtId="0" fontId="30" fillId="0" borderId="0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left" indent="1"/>
    </xf>
    <xf numFmtId="0" fontId="31" fillId="0" borderId="0" xfId="0" applyFont="1" applyFill="1" applyBorder="1" applyAlignment="1">
      <alignment horizontal="justify" vertical="top"/>
    </xf>
    <xf numFmtId="0" fontId="30" fillId="0" borderId="0" xfId="0" applyFont="1" applyFill="1" applyBorder="1" applyAlignment="1">
      <alignment horizontal="center" wrapText="1"/>
    </xf>
    <xf numFmtId="0" fontId="31" fillId="0" borderId="0" xfId="0" applyFont="1" applyFill="1" applyBorder="1" applyAlignment="1">
      <alignment horizontal="left" vertical="top" indent="1"/>
    </xf>
    <xf numFmtId="0" fontId="31" fillId="0" borderId="0" xfId="0" applyFont="1" applyFill="1" applyBorder="1" applyAlignment="1">
      <alignment horizontal="justify" vertical="top" wrapText="1"/>
    </xf>
    <xf numFmtId="175" fontId="17" fillId="0" borderId="0" xfId="1" applyFont="1" applyFill="1" applyBorder="1" applyAlignment="1">
      <alignment horizontal="right"/>
    </xf>
    <xf numFmtId="175" fontId="32" fillId="0" borderId="0" xfId="1" applyFont="1" applyFill="1" applyBorder="1" applyAlignment="1">
      <alignment horizontal="center" vertical="center"/>
    </xf>
    <xf numFmtId="175" fontId="17" fillId="0" borderId="5" xfId="1" applyFont="1" applyFill="1" applyBorder="1" applyAlignment="1">
      <alignment horizontal="right" vertical="center"/>
    </xf>
    <xf numFmtId="175" fontId="32" fillId="0" borderId="0" xfId="1" applyFont="1" applyFill="1" applyBorder="1" applyAlignment="1">
      <alignment horizontal="center" vertical="center" wrapText="1"/>
    </xf>
    <xf numFmtId="2" fontId="80" fillId="0" borderId="13" xfId="9" applyNumberFormat="1" applyFont="1" applyBorder="1" applyAlignment="1">
      <alignment horizontal="right" vertical="top" wrapText="1"/>
    </xf>
    <xf numFmtId="4" fontId="80" fillId="0" borderId="13" xfId="9" applyNumberFormat="1" applyFont="1" applyBorder="1" applyAlignment="1">
      <alignment horizontal="right" vertical="top" wrapText="1"/>
    </xf>
    <xf numFmtId="0" fontId="80" fillId="0" borderId="13" xfId="9" applyNumberFormat="1" applyFont="1" applyBorder="1" applyAlignment="1">
      <alignment horizontal="right" vertical="top" wrapText="1"/>
    </xf>
    <xf numFmtId="175" fontId="39" fillId="0" borderId="0" xfId="1" applyFont="1" applyFill="1" applyBorder="1" applyAlignment="1">
      <alignment horizontal="center" vertical="center" wrapText="1"/>
    </xf>
    <xf numFmtId="175" fontId="38" fillId="0" borderId="0" xfId="1" applyFont="1" applyFill="1" applyBorder="1" applyAlignment="1">
      <alignment horizontal="left"/>
    </xf>
    <xf numFmtId="175" fontId="39" fillId="0" borderId="0" xfId="1" applyFont="1" applyFill="1" applyBorder="1" applyAlignment="1">
      <alignment horizontal="center" vertical="center"/>
    </xf>
    <xf numFmtId="175" fontId="17" fillId="0" borderId="0" xfId="1" applyFont="1" applyFill="1" applyBorder="1" applyAlignment="1">
      <alignment horizontal="right" vertical="center"/>
    </xf>
    <xf numFmtId="0" fontId="0" fillId="0" borderId="0" xfId="0"/>
    <xf numFmtId="175" fontId="60" fillId="0" borderId="1" xfId="1" applyFont="1" applyFill="1" applyBorder="1" applyAlignment="1">
      <alignment horizontal="center" vertical="center" wrapText="1"/>
    </xf>
    <xf numFmtId="175" fontId="14" fillId="0" borderId="5" xfId="1" applyFont="1" applyFill="1" applyBorder="1" applyAlignment="1">
      <alignment horizontal="right" vertical="center"/>
    </xf>
    <xf numFmtId="175" fontId="14" fillId="0" borderId="10" xfId="1" applyFont="1" applyFill="1" applyBorder="1" applyAlignment="1">
      <alignment horizontal="left" vertical="center" wrapText="1"/>
    </xf>
    <xf numFmtId="175" fontId="14" fillId="0" borderId="6" xfId="1" applyFont="1" applyFill="1" applyBorder="1" applyAlignment="1">
      <alignment horizontal="left" vertical="center" wrapText="1"/>
    </xf>
    <xf numFmtId="0" fontId="0" fillId="0" borderId="31" xfId="0" applyFill="1" applyBorder="1"/>
    <xf numFmtId="168" fontId="14" fillId="0" borderId="1" xfId="1" applyNumberFormat="1" applyFont="1" applyFill="1" applyBorder="1" applyAlignment="1">
      <alignment horizontal="center" vertical="center" wrapText="1"/>
    </xf>
    <xf numFmtId="175" fontId="15" fillId="0" borderId="0" xfId="1" applyFont="1" applyFill="1" applyBorder="1" applyAlignment="1">
      <alignment horizontal="center" vertical="center" wrapText="1"/>
    </xf>
    <xf numFmtId="175" fontId="14" fillId="0" borderId="1" xfId="1" applyFont="1" applyFill="1" applyBorder="1" applyAlignment="1">
      <alignment horizontal="justify" vertical="center" wrapText="1"/>
    </xf>
    <xf numFmtId="175" fontId="22" fillId="0" borderId="8" xfId="1" applyFont="1" applyFill="1" applyBorder="1" applyAlignment="1">
      <alignment horizontal="left" vertical="center" wrapText="1"/>
    </xf>
    <xf numFmtId="168" fontId="44" fillId="0" borderId="1" xfId="1" applyNumberFormat="1" applyFont="1" applyFill="1" applyBorder="1" applyAlignment="1">
      <alignment horizontal="center" vertical="center" wrapText="1"/>
    </xf>
    <xf numFmtId="175" fontId="14" fillId="0" borderId="0" xfId="1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3" fillId="0" borderId="0" xfId="0" applyFont="1" applyAlignment="1">
      <alignment wrapText="1"/>
    </xf>
    <xf numFmtId="175" fontId="22" fillId="0" borderId="5" xfId="1" applyFont="1" applyFill="1" applyBorder="1" applyAlignment="1">
      <alignment horizontal="right" vertical="center"/>
    </xf>
    <xf numFmtId="175" fontId="15" fillId="0" borderId="5" xfId="1" applyFont="1" applyFill="1" applyBorder="1" applyAlignment="1">
      <alignment horizontal="center" vertical="center"/>
    </xf>
    <xf numFmtId="175" fontId="2" fillId="0" borderId="1" xfId="1" applyFill="1" applyBorder="1" applyAlignment="1">
      <alignment horizontal="center"/>
    </xf>
    <xf numFmtId="166" fontId="2" fillId="0" borderId="1" xfId="1" applyNumberFormat="1" applyFill="1" applyBorder="1" applyAlignment="1">
      <alignment horizontal="center"/>
    </xf>
    <xf numFmtId="0" fontId="50" fillId="9" borderId="17" xfId="0" applyFont="1" applyFill="1" applyBorder="1" applyAlignment="1">
      <alignment horizontal="left" vertical="center"/>
    </xf>
    <xf numFmtId="0" fontId="50" fillId="9" borderId="47" xfId="0" applyFont="1" applyFill="1" applyBorder="1" applyAlignment="1">
      <alignment horizontal="left" vertical="center"/>
    </xf>
    <xf numFmtId="0" fontId="47" fillId="0" borderId="0" xfId="0" applyFont="1" applyAlignment="1">
      <alignment horizontal="center" wrapText="1"/>
    </xf>
    <xf numFmtId="0" fontId="48" fillId="0" borderId="0" xfId="0" applyFont="1" applyAlignment="1">
      <alignment horizontal="center" vertical="center" wrapText="1"/>
    </xf>
    <xf numFmtId="0" fontId="48" fillId="0" borderId="46" xfId="0" applyFont="1" applyBorder="1" applyAlignment="1">
      <alignment horizontal="center" vertical="center" wrapText="1"/>
    </xf>
    <xf numFmtId="0" fontId="48" fillId="0" borderId="17" xfId="0" applyFont="1" applyBorder="1" applyAlignment="1">
      <alignment horizontal="center" vertical="center" wrapText="1"/>
    </xf>
    <xf numFmtId="0" fontId="48" fillId="0" borderId="47" xfId="0" applyFont="1" applyBorder="1" applyAlignment="1">
      <alignment horizontal="center" vertical="center" wrapText="1"/>
    </xf>
    <xf numFmtId="0" fontId="48" fillId="0" borderId="48" xfId="0" applyFont="1" applyBorder="1" applyAlignment="1">
      <alignment horizontal="center" vertical="center" wrapText="1"/>
    </xf>
    <xf numFmtId="0" fontId="48" fillId="7" borderId="17" xfId="0" applyFont="1" applyFill="1" applyBorder="1" applyAlignment="1">
      <alignment horizontal="center" vertical="center" wrapText="1"/>
    </xf>
    <xf numFmtId="0" fontId="48" fillId="7" borderId="48" xfId="0" applyFont="1" applyFill="1" applyBorder="1" applyAlignment="1">
      <alignment horizontal="center" vertical="center" wrapText="1"/>
    </xf>
    <xf numFmtId="0" fontId="48" fillId="0" borderId="17" xfId="0" applyFont="1" applyBorder="1" applyAlignment="1">
      <alignment horizontal="center" vertical="center"/>
    </xf>
    <xf numFmtId="0" fontId="48" fillId="0" borderId="48" xfId="0" applyFont="1" applyBorder="1" applyAlignment="1">
      <alignment horizontal="center" vertical="center"/>
    </xf>
    <xf numFmtId="0" fontId="48" fillId="8" borderId="17" xfId="0" applyFont="1" applyFill="1" applyBorder="1" applyAlignment="1">
      <alignment horizontal="center" vertical="center"/>
    </xf>
    <xf numFmtId="0" fontId="48" fillId="8" borderId="48" xfId="0" applyFont="1" applyFill="1" applyBorder="1" applyAlignment="1">
      <alignment horizontal="center" vertical="center"/>
    </xf>
    <xf numFmtId="0" fontId="48" fillId="9" borderId="17" xfId="0" applyFont="1" applyFill="1" applyBorder="1" applyAlignment="1">
      <alignment horizontal="center" vertical="center" wrapText="1"/>
    </xf>
    <xf numFmtId="0" fontId="48" fillId="9" borderId="48" xfId="0" applyFont="1" applyFill="1" applyBorder="1" applyAlignment="1">
      <alignment horizontal="center" vertical="center" wrapText="1"/>
    </xf>
    <xf numFmtId="0" fontId="48" fillId="10" borderId="49" xfId="0" applyFont="1" applyFill="1" applyBorder="1" applyAlignment="1">
      <alignment horizontal="center" vertical="center"/>
    </xf>
    <xf numFmtId="0" fontId="48" fillId="10" borderId="50" xfId="0" applyFont="1" applyFill="1" applyBorder="1" applyAlignment="1">
      <alignment horizontal="center" vertical="center"/>
    </xf>
    <xf numFmtId="0" fontId="48" fillId="10" borderId="18" xfId="0" applyFont="1" applyFill="1" applyBorder="1" applyAlignment="1">
      <alignment horizontal="center" vertical="center"/>
    </xf>
    <xf numFmtId="0" fontId="62" fillId="0" borderId="0" xfId="8" applyNumberFormat="1" applyFont="1" applyAlignment="1">
      <alignment wrapText="1"/>
    </xf>
    <xf numFmtId="0" fontId="62" fillId="0" borderId="42" xfId="8" applyNumberFormat="1" applyFont="1" applyBorder="1" applyAlignment="1">
      <alignment wrapText="1"/>
    </xf>
    <xf numFmtId="0" fontId="65" fillId="0" borderId="61" xfId="8" applyNumberFormat="1" applyFont="1" applyBorder="1" applyAlignment="1">
      <alignment horizontal="center" vertical="center"/>
    </xf>
    <xf numFmtId="1" fontId="68" fillId="0" borderId="63" xfId="8" applyNumberFormat="1" applyFont="1" applyBorder="1" applyAlignment="1">
      <alignment horizontal="right" vertical="top"/>
    </xf>
    <xf numFmtId="0" fontId="68" fillId="0" borderId="65" xfId="8" applyNumberFormat="1" applyFont="1" applyBorder="1" applyAlignment="1">
      <alignment horizontal="right" vertical="top"/>
    </xf>
    <xf numFmtId="0" fontId="68" fillId="0" borderId="17" xfId="8" applyNumberFormat="1" applyFont="1" applyBorder="1" applyAlignment="1">
      <alignment horizontal="left" vertical="top" wrapText="1"/>
    </xf>
    <xf numFmtId="0" fontId="68" fillId="0" borderId="66" xfId="8" applyNumberFormat="1" applyFont="1" applyBorder="1" applyAlignment="1">
      <alignment horizontal="left" vertical="top" wrapText="1"/>
    </xf>
    <xf numFmtId="0" fontId="68" fillId="0" borderId="67" xfId="8" applyNumberFormat="1" applyFont="1" applyBorder="1" applyAlignment="1">
      <alignment horizontal="left" vertical="top" wrapText="1"/>
    </xf>
    <xf numFmtId="0" fontId="68" fillId="0" borderId="48" xfId="8" applyNumberFormat="1" applyFont="1" applyBorder="1" applyAlignment="1">
      <alignment horizontal="left" vertical="top" wrapText="1"/>
    </xf>
    <xf numFmtId="4" fontId="68" fillId="0" borderId="64" xfId="8" applyNumberFormat="1" applyFont="1" applyBorder="1" applyAlignment="1">
      <alignment horizontal="right" vertical="top"/>
    </xf>
    <xf numFmtId="0" fontId="68" fillId="0" borderId="68" xfId="8" applyNumberFormat="1" applyFont="1" applyBorder="1" applyAlignment="1">
      <alignment horizontal="right" vertical="top"/>
    </xf>
    <xf numFmtId="0" fontId="67" fillId="0" borderId="69" xfId="8" applyFont="1" applyBorder="1"/>
  </cellXfs>
  <cellStyles count="10">
    <cellStyle name="Excel Built-in Normal" xfId="1"/>
    <cellStyle name="Excel_BuiltIn_Currency" xfId="2"/>
    <cellStyle name="Heading" xfId="3"/>
    <cellStyle name="Heading1" xfId="4"/>
    <cellStyle name="Result" xfId="5"/>
    <cellStyle name="Result2" xfId="6"/>
    <cellStyle name="Денежный" xfId="7" builtinId="4"/>
    <cellStyle name="Обычный" xfId="0" builtinId="0" customBuiltin="1"/>
    <cellStyle name="Обычный_Лист1" xfId="9"/>
    <cellStyle name="Обычный_Лист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152"/>
  <sheetViews>
    <sheetView topLeftCell="A13" zoomScale="80" zoomScaleNormal="80" workbookViewId="0">
      <selection activeCell="A98" sqref="A98:E101"/>
    </sheetView>
  </sheetViews>
  <sheetFormatPr defaultRowHeight="16.5"/>
  <cols>
    <col min="1" max="1" width="9.875" style="1" customWidth="1"/>
    <col min="2" max="2" width="70.75" style="9" customWidth="1"/>
    <col min="3" max="3" width="13" style="1" customWidth="1"/>
    <col min="4" max="4" width="18.875" style="2" customWidth="1"/>
    <col min="5" max="5" width="6.75" style="1" customWidth="1"/>
    <col min="6" max="6" width="69.375" style="9" customWidth="1"/>
    <col min="7" max="7" width="13.125" style="1" customWidth="1"/>
    <col min="8" max="1014" width="10.75" style="2" customWidth="1"/>
  </cols>
  <sheetData>
    <row r="1" spans="1:7">
      <c r="B1" s="575" t="s">
        <v>0</v>
      </c>
      <c r="C1" s="575"/>
      <c r="F1" s="575" t="s">
        <v>0</v>
      </c>
      <c r="G1" s="575"/>
    </row>
    <row r="2" spans="1:7">
      <c r="B2" s="3"/>
      <c r="F2" s="3"/>
    </row>
    <row r="3" spans="1:7">
      <c r="B3" s="576"/>
      <c r="C3" s="576"/>
      <c r="F3" s="576" t="s">
        <v>1</v>
      </c>
      <c r="G3" s="576"/>
    </row>
    <row r="4" spans="1:7">
      <c r="B4" s="4"/>
      <c r="F4" s="19"/>
    </row>
    <row r="5" spans="1:7">
      <c r="A5" s="5" t="s">
        <v>2</v>
      </c>
      <c r="B5" s="6" t="s">
        <v>3</v>
      </c>
      <c r="C5" s="5" t="s">
        <v>4</v>
      </c>
      <c r="E5" s="5" t="s">
        <v>2</v>
      </c>
      <c r="F5" s="6" t="s">
        <v>3</v>
      </c>
      <c r="G5" s="5" t="s">
        <v>4</v>
      </c>
    </row>
    <row r="6" spans="1:7" ht="32.85" customHeight="1">
      <c r="A6" s="7">
        <v>1</v>
      </c>
      <c r="B6" s="9" t="s">
        <v>1114</v>
      </c>
      <c r="C6" s="7">
        <v>1</v>
      </c>
      <c r="E6" s="7">
        <v>1</v>
      </c>
      <c r="F6" s="8" t="s">
        <v>5</v>
      </c>
      <c r="G6" s="7">
        <v>1</v>
      </c>
    </row>
    <row r="7" spans="1:7" ht="33">
      <c r="A7" s="7">
        <v>2</v>
      </c>
      <c r="B7" s="8" t="s">
        <v>5</v>
      </c>
      <c r="C7" s="7">
        <v>2</v>
      </c>
      <c r="E7" s="7">
        <v>2</v>
      </c>
      <c r="F7" s="8" t="s">
        <v>6</v>
      </c>
      <c r="G7" s="7">
        <v>2</v>
      </c>
    </row>
    <row r="8" spans="1:7">
      <c r="A8" s="7">
        <v>3</v>
      </c>
      <c r="B8" s="8" t="s">
        <v>6</v>
      </c>
      <c r="C8" s="7">
        <v>3</v>
      </c>
      <c r="E8" s="7">
        <v>3</v>
      </c>
      <c r="F8" s="8" t="s">
        <v>7</v>
      </c>
      <c r="G8" s="7">
        <v>4</v>
      </c>
    </row>
    <row r="9" spans="1:7">
      <c r="A9" s="7">
        <v>4</v>
      </c>
      <c r="B9" s="8" t="s">
        <v>7</v>
      </c>
      <c r="C9" s="7">
        <v>4</v>
      </c>
      <c r="E9" s="7">
        <v>4</v>
      </c>
      <c r="F9" s="8" t="s">
        <v>8</v>
      </c>
      <c r="G9" s="7">
        <v>5</v>
      </c>
    </row>
    <row r="10" spans="1:7">
      <c r="A10" s="7">
        <v>5</v>
      </c>
      <c r="B10" s="8" t="s">
        <v>8</v>
      </c>
      <c r="C10" s="7">
        <v>5</v>
      </c>
      <c r="E10" s="7">
        <v>5</v>
      </c>
      <c r="F10" s="8" t="s">
        <v>9</v>
      </c>
      <c r="G10" s="7">
        <v>6</v>
      </c>
    </row>
    <row r="11" spans="1:7" ht="15.75" customHeight="1">
      <c r="A11" s="7">
        <v>6</v>
      </c>
      <c r="B11" s="8" t="s">
        <v>9</v>
      </c>
      <c r="C11" s="7">
        <v>6</v>
      </c>
      <c r="E11" s="7">
        <v>6</v>
      </c>
      <c r="F11" s="8" t="s">
        <v>10</v>
      </c>
      <c r="G11" s="7">
        <v>7</v>
      </c>
    </row>
    <row r="12" spans="1:7" ht="19.5" customHeight="1">
      <c r="A12" s="7">
        <v>7</v>
      </c>
      <c r="B12" s="8" t="s">
        <v>10</v>
      </c>
      <c r="C12" s="7">
        <v>7</v>
      </c>
      <c r="E12" s="7">
        <v>7</v>
      </c>
      <c r="F12" s="8" t="s">
        <v>11</v>
      </c>
      <c r="G12" s="7">
        <v>9</v>
      </c>
    </row>
    <row r="13" spans="1:7" ht="21" customHeight="1">
      <c r="A13" s="7">
        <v>8</v>
      </c>
      <c r="B13" s="8" t="s">
        <v>11</v>
      </c>
      <c r="C13" s="7">
        <v>8</v>
      </c>
      <c r="E13" s="7">
        <v>8</v>
      </c>
      <c r="F13" s="8" t="s">
        <v>12</v>
      </c>
      <c r="G13" s="7">
        <v>10</v>
      </c>
    </row>
    <row r="14" spans="1:7">
      <c r="A14" s="7">
        <v>9</v>
      </c>
      <c r="B14" s="8" t="s">
        <v>12</v>
      </c>
      <c r="C14" s="7">
        <v>9</v>
      </c>
      <c r="E14" s="7">
        <v>9</v>
      </c>
      <c r="F14" s="8" t="s">
        <v>13</v>
      </c>
      <c r="G14" s="7">
        <v>12</v>
      </c>
    </row>
    <row r="15" spans="1:7">
      <c r="A15" s="7">
        <v>10</v>
      </c>
      <c r="B15" s="8" t="s">
        <v>13</v>
      </c>
      <c r="C15" s="7">
        <v>10</v>
      </c>
      <c r="E15" s="7">
        <v>10</v>
      </c>
      <c r="F15" s="8" t="s">
        <v>14</v>
      </c>
      <c r="G15" s="7">
        <v>14</v>
      </c>
    </row>
    <row r="16" spans="1:7">
      <c r="A16" s="7">
        <v>11</v>
      </c>
      <c r="B16" s="8" t="s">
        <v>14</v>
      </c>
      <c r="C16" s="7">
        <v>12</v>
      </c>
      <c r="E16" s="7">
        <v>11</v>
      </c>
      <c r="F16" s="8" t="s">
        <v>15</v>
      </c>
      <c r="G16" s="7">
        <v>16</v>
      </c>
    </row>
    <row r="17" spans="1:1014">
      <c r="A17" s="7">
        <v>12</v>
      </c>
      <c r="B17" s="8" t="s">
        <v>15</v>
      </c>
      <c r="C17" s="7">
        <v>14</v>
      </c>
      <c r="E17" s="7">
        <v>12</v>
      </c>
      <c r="F17" s="8" t="s">
        <v>16</v>
      </c>
      <c r="G17" s="7">
        <v>17</v>
      </c>
    </row>
    <row r="18" spans="1:1014" ht="30.75" customHeight="1">
      <c r="A18" s="7">
        <v>13</v>
      </c>
      <c r="B18" s="8" t="s">
        <v>16</v>
      </c>
      <c r="C18" s="7">
        <v>15</v>
      </c>
      <c r="E18" s="7">
        <v>13</v>
      </c>
      <c r="F18" s="8" t="s">
        <v>17</v>
      </c>
      <c r="G18" s="7">
        <v>19</v>
      </c>
    </row>
    <row r="19" spans="1:1014" ht="33">
      <c r="A19" s="7">
        <v>14</v>
      </c>
      <c r="B19" s="8" t="s">
        <v>17</v>
      </c>
      <c r="C19" s="7">
        <v>17</v>
      </c>
      <c r="E19" s="7">
        <v>14</v>
      </c>
      <c r="F19" s="8" t="s">
        <v>18</v>
      </c>
      <c r="G19" s="7">
        <v>20</v>
      </c>
    </row>
    <row r="20" spans="1:1014">
      <c r="A20" s="7">
        <v>15</v>
      </c>
      <c r="B20" s="8" t="s">
        <v>18</v>
      </c>
      <c r="C20" s="7">
        <v>18</v>
      </c>
      <c r="E20" s="7">
        <v>15</v>
      </c>
      <c r="F20" s="8" t="s">
        <v>19</v>
      </c>
      <c r="G20" s="7">
        <v>22</v>
      </c>
    </row>
    <row r="21" spans="1:1014" ht="32.85" customHeight="1">
      <c r="A21" s="7">
        <v>16</v>
      </c>
      <c r="B21" s="8" t="s">
        <v>19</v>
      </c>
      <c r="C21" s="7">
        <v>19</v>
      </c>
      <c r="E21" s="7">
        <v>16</v>
      </c>
      <c r="F21" s="8" t="s">
        <v>20</v>
      </c>
      <c r="G21" s="7">
        <v>24</v>
      </c>
    </row>
    <row r="22" spans="1:1014" ht="30.75" customHeight="1">
      <c r="A22" s="178">
        <v>17</v>
      </c>
      <c r="B22" s="8" t="s">
        <v>20</v>
      </c>
      <c r="C22" s="178">
        <v>20</v>
      </c>
      <c r="E22" s="7">
        <v>17</v>
      </c>
      <c r="F22" s="8" t="s">
        <v>21</v>
      </c>
      <c r="G22" s="7">
        <v>26</v>
      </c>
    </row>
    <row r="23" spans="1:1014" ht="33">
      <c r="A23" s="180">
        <v>18</v>
      </c>
      <c r="B23" s="179" t="s">
        <v>21</v>
      </c>
      <c r="C23" s="180">
        <v>21</v>
      </c>
      <c r="E23" s="7">
        <v>18</v>
      </c>
      <c r="F23" s="8" t="s">
        <v>22</v>
      </c>
      <c r="G23" s="7">
        <v>29</v>
      </c>
    </row>
    <row r="24" spans="1:1014" s="457" customFormat="1">
      <c r="A24" s="180">
        <v>19</v>
      </c>
      <c r="B24" s="181" t="s">
        <v>22</v>
      </c>
      <c r="C24" s="180">
        <v>22</v>
      </c>
      <c r="D24" s="2"/>
      <c r="E24" s="7"/>
      <c r="F24" s="8"/>
      <c r="G24" s="7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</row>
    <row r="25" spans="1:1014" s="457" customFormat="1">
      <c r="A25" s="495"/>
      <c r="B25" s="496"/>
      <c r="C25" s="495"/>
      <c r="D25" s="2"/>
      <c r="E25" s="7"/>
      <c r="F25" s="8"/>
      <c r="G25" s="7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</row>
    <row r="26" spans="1:1014" s="457" customFormat="1">
      <c r="A26" s="495"/>
      <c r="B26" s="496"/>
      <c r="C26" s="495"/>
      <c r="D26" s="2"/>
      <c r="E26" s="7"/>
      <c r="F26" s="8"/>
      <c r="G26" s="7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</row>
    <row r="27" spans="1:1014">
      <c r="A27" s="494">
        <v>19</v>
      </c>
      <c r="B27" s="500" t="s">
        <v>26</v>
      </c>
      <c r="C27" s="494">
        <v>26</v>
      </c>
      <c r="E27" s="7">
        <v>19</v>
      </c>
      <c r="F27" s="8" t="s">
        <v>23</v>
      </c>
      <c r="G27" s="7">
        <v>30</v>
      </c>
    </row>
    <row r="28" spans="1:1014">
      <c r="A28" s="7">
        <v>20</v>
      </c>
      <c r="B28" s="497" t="s">
        <v>27</v>
      </c>
      <c r="C28" s="7">
        <v>27</v>
      </c>
      <c r="E28" s="7">
        <v>20</v>
      </c>
      <c r="F28" s="8" t="s">
        <v>24</v>
      </c>
      <c r="G28" s="7">
        <v>32</v>
      </c>
    </row>
    <row r="29" spans="1:1014">
      <c r="A29" s="7">
        <v>21</v>
      </c>
      <c r="B29" s="497" t="s">
        <v>23</v>
      </c>
      <c r="C29" s="7">
        <v>28</v>
      </c>
      <c r="E29" s="7">
        <v>21</v>
      </c>
      <c r="F29" s="8" t="s">
        <v>25</v>
      </c>
      <c r="G29" s="7">
        <v>38</v>
      </c>
    </row>
    <row r="30" spans="1:1014">
      <c r="A30" s="7">
        <v>22</v>
      </c>
      <c r="B30" s="497" t="s">
        <v>24</v>
      </c>
      <c r="C30" s="7">
        <v>39</v>
      </c>
      <c r="E30" s="7">
        <v>22</v>
      </c>
      <c r="F30" s="8" t="s">
        <v>26</v>
      </c>
      <c r="G30" s="7">
        <v>41</v>
      </c>
    </row>
    <row r="31" spans="1:1014">
      <c r="A31" s="7">
        <v>23</v>
      </c>
      <c r="B31" s="497" t="s">
        <v>25</v>
      </c>
      <c r="C31" s="7">
        <v>41</v>
      </c>
      <c r="E31" s="7">
        <v>23</v>
      </c>
      <c r="F31" s="8" t="s">
        <v>27</v>
      </c>
      <c r="G31" s="7">
        <v>42</v>
      </c>
    </row>
    <row r="32" spans="1:1014" ht="48.75" customHeight="1">
      <c r="A32" s="7">
        <v>24</v>
      </c>
      <c r="B32" s="497" t="s">
        <v>975</v>
      </c>
      <c r="C32" s="7">
        <v>49</v>
      </c>
      <c r="E32" s="7">
        <v>24</v>
      </c>
      <c r="F32" s="8" t="s">
        <v>28</v>
      </c>
      <c r="G32" s="7">
        <v>43</v>
      </c>
    </row>
    <row r="33" spans="1:7">
      <c r="A33" s="7">
        <v>25</v>
      </c>
      <c r="B33" s="8" t="s">
        <v>24</v>
      </c>
      <c r="C33" s="7">
        <v>50</v>
      </c>
      <c r="E33" s="7">
        <v>25</v>
      </c>
      <c r="F33" s="8" t="s">
        <v>29</v>
      </c>
      <c r="G33" s="7">
        <v>45</v>
      </c>
    </row>
    <row r="34" spans="1:7">
      <c r="A34" s="7">
        <v>26</v>
      </c>
      <c r="B34" s="497" t="s">
        <v>31</v>
      </c>
      <c r="C34" s="7">
        <v>55</v>
      </c>
      <c r="E34" s="7">
        <v>26</v>
      </c>
      <c r="F34" s="8" t="s">
        <v>30</v>
      </c>
      <c r="G34" s="7">
        <v>46</v>
      </c>
    </row>
    <row r="35" spans="1:7">
      <c r="A35" s="7">
        <v>27</v>
      </c>
      <c r="B35" s="497" t="s">
        <v>30</v>
      </c>
      <c r="C35" s="7">
        <v>57</v>
      </c>
      <c r="E35" s="7">
        <v>27</v>
      </c>
      <c r="F35" s="8" t="s">
        <v>31</v>
      </c>
      <c r="G35" s="7">
        <v>51</v>
      </c>
    </row>
    <row r="36" spans="1:7">
      <c r="A36" s="7">
        <v>28</v>
      </c>
      <c r="B36" s="497" t="s">
        <v>34</v>
      </c>
      <c r="C36" s="7">
        <v>62</v>
      </c>
      <c r="E36" s="7">
        <v>28</v>
      </c>
      <c r="F36" s="8" t="s">
        <v>32</v>
      </c>
      <c r="G36" s="7">
        <v>53</v>
      </c>
    </row>
    <row r="37" spans="1:7">
      <c r="A37" s="7">
        <v>29</v>
      </c>
      <c r="B37" s="497" t="s">
        <v>976</v>
      </c>
      <c r="C37" s="7">
        <v>70</v>
      </c>
      <c r="E37" s="7">
        <v>29</v>
      </c>
      <c r="F37" s="8" t="s">
        <v>33</v>
      </c>
      <c r="G37" s="7">
        <v>54</v>
      </c>
    </row>
    <row r="38" spans="1:7">
      <c r="A38" s="7">
        <v>30</v>
      </c>
      <c r="B38" s="497" t="s">
        <v>32</v>
      </c>
      <c r="C38" s="7">
        <v>79</v>
      </c>
      <c r="E38" s="7">
        <v>30</v>
      </c>
      <c r="F38" s="8" t="s">
        <v>34</v>
      </c>
      <c r="G38" s="7">
        <v>60</v>
      </c>
    </row>
    <row r="39" spans="1:7">
      <c r="A39" s="7">
        <v>31</v>
      </c>
      <c r="B39" s="8" t="s">
        <v>35</v>
      </c>
      <c r="C39" s="7">
        <v>87</v>
      </c>
      <c r="E39" s="7">
        <v>31</v>
      </c>
      <c r="F39" s="8" t="s">
        <v>35</v>
      </c>
      <c r="G39" s="7">
        <v>64</v>
      </c>
    </row>
    <row r="40" spans="1:7">
      <c r="A40" s="7">
        <v>32</v>
      </c>
      <c r="B40" s="497" t="s">
        <v>36</v>
      </c>
      <c r="C40" s="7">
        <v>88</v>
      </c>
      <c r="E40" s="7">
        <v>32</v>
      </c>
      <c r="F40" s="8" t="s">
        <v>36</v>
      </c>
      <c r="G40" s="7">
        <v>65</v>
      </c>
    </row>
    <row r="41" spans="1:7">
      <c r="A41" s="7">
        <v>33</v>
      </c>
      <c r="B41" s="497" t="s">
        <v>37</v>
      </c>
      <c r="C41" s="7">
        <v>89</v>
      </c>
      <c r="E41" s="7">
        <v>33</v>
      </c>
      <c r="F41" s="8" t="s">
        <v>37</v>
      </c>
      <c r="G41" s="7">
        <v>66</v>
      </c>
    </row>
    <row r="42" spans="1:7">
      <c r="A42" s="7">
        <v>34</v>
      </c>
      <c r="B42" s="497" t="s">
        <v>40</v>
      </c>
      <c r="C42" s="7">
        <v>90</v>
      </c>
      <c r="E42" s="7">
        <v>34</v>
      </c>
      <c r="F42" s="8" t="s">
        <v>38</v>
      </c>
      <c r="G42" s="7">
        <v>67</v>
      </c>
    </row>
    <row r="43" spans="1:7">
      <c r="A43" s="7">
        <v>35</v>
      </c>
      <c r="B43" s="497" t="s">
        <v>39</v>
      </c>
      <c r="C43" s="7">
        <v>91</v>
      </c>
      <c r="E43" s="7">
        <v>35</v>
      </c>
      <c r="F43" s="8" t="s">
        <v>39</v>
      </c>
      <c r="G43" s="7">
        <v>71</v>
      </c>
    </row>
    <row r="44" spans="1:7">
      <c r="A44" s="7">
        <v>36</v>
      </c>
      <c r="B44" s="497" t="s">
        <v>977</v>
      </c>
      <c r="C44" s="7">
        <v>92</v>
      </c>
      <c r="E44" s="7">
        <v>36</v>
      </c>
      <c r="F44" s="8" t="s">
        <v>40</v>
      </c>
      <c r="G44" s="7">
        <v>72</v>
      </c>
    </row>
    <row r="45" spans="1:7">
      <c r="A45" s="7">
        <v>37</v>
      </c>
      <c r="B45" s="8" t="s">
        <v>978</v>
      </c>
      <c r="C45" s="7">
        <v>94</v>
      </c>
      <c r="E45" s="7">
        <v>37</v>
      </c>
      <c r="F45" s="8" t="s">
        <v>41</v>
      </c>
      <c r="G45" s="7">
        <v>73</v>
      </c>
    </row>
    <row r="46" spans="1:7">
      <c r="A46" s="7">
        <v>38</v>
      </c>
      <c r="B46" s="497" t="s">
        <v>43</v>
      </c>
      <c r="C46" s="7">
        <v>97</v>
      </c>
      <c r="E46" s="7">
        <v>38</v>
      </c>
      <c r="F46" s="8" t="s">
        <v>42</v>
      </c>
      <c r="G46" s="7">
        <v>74</v>
      </c>
    </row>
    <row r="47" spans="1:7">
      <c r="A47" s="7">
        <v>39</v>
      </c>
      <c r="B47" s="497" t="s">
        <v>979</v>
      </c>
      <c r="C47" s="7">
        <v>108</v>
      </c>
      <c r="E47" s="7">
        <v>39</v>
      </c>
      <c r="F47" s="8" t="s">
        <v>43</v>
      </c>
      <c r="G47" s="7">
        <v>75</v>
      </c>
    </row>
    <row r="48" spans="1:7">
      <c r="A48" s="7">
        <v>40</v>
      </c>
      <c r="B48" s="497" t="s">
        <v>58</v>
      </c>
      <c r="C48" s="7">
        <v>112</v>
      </c>
      <c r="E48" s="7">
        <v>40</v>
      </c>
      <c r="F48" s="8" t="s">
        <v>44</v>
      </c>
      <c r="G48" s="7">
        <v>88</v>
      </c>
    </row>
    <row r="49" spans="1:1014">
      <c r="A49" s="7">
        <v>41</v>
      </c>
      <c r="B49" s="497" t="s">
        <v>980</v>
      </c>
      <c r="C49" s="7">
        <v>116</v>
      </c>
      <c r="E49" s="7">
        <v>41</v>
      </c>
      <c r="F49" s="8" t="s">
        <v>45</v>
      </c>
      <c r="G49" s="7">
        <v>95</v>
      </c>
    </row>
    <row r="50" spans="1:1014" ht="37.9" customHeight="1">
      <c r="A50" s="7">
        <v>42</v>
      </c>
      <c r="B50" s="497" t="s">
        <v>981</v>
      </c>
      <c r="C50" s="7">
        <v>123</v>
      </c>
      <c r="E50" s="7">
        <v>42</v>
      </c>
      <c r="F50" s="8" t="s">
        <v>46</v>
      </c>
      <c r="G50" s="7">
        <v>250</v>
      </c>
    </row>
    <row r="51" spans="1:1014" hidden="1">
      <c r="A51" s="178"/>
      <c r="B51" s="179"/>
      <c r="C51" s="178"/>
      <c r="E51" s="7"/>
      <c r="F51" s="8"/>
      <c r="G51" s="7"/>
    </row>
    <row r="52" spans="1:1014">
      <c r="A52" s="180">
        <v>43</v>
      </c>
      <c r="B52" s="499" t="s">
        <v>982</v>
      </c>
      <c r="C52" s="180">
        <v>140</v>
      </c>
    </row>
    <row r="53" spans="1:1014" s="155" customFormat="1">
      <c r="A53" s="180">
        <v>44</v>
      </c>
      <c r="B53" s="497" t="s">
        <v>45</v>
      </c>
      <c r="C53" s="180">
        <v>148</v>
      </c>
      <c r="D53" s="2"/>
      <c r="E53" s="1"/>
      <c r="F53" s="9"/>
      <c r="G53" s="1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  <c r="ADL53" s="2"/>
      <c r="ADM53" s="2"/>
      <c r="ADN53" s="2"/>
      <c r="ADO53" s="2"/>
      <c r="ADP53" s="2"/>
      <c r="ADQ53" s="2"/>
      <c r="ADR53" s="2"/>
      <c r="ADS53" s="2"/>
      <c r="ADT53" s="2"/>
      <c r="ADU53" s="2"/>
      <c r="ADV53" s="2"/>
      <c r="ADW53" s="2"/>
      <c r="ADX53" s="2"/>
      <c r="ADY53" s="2"/>
      <c r="ADZ53" s="2"/>
      <c r="AEA53" s="2"/>
      <c r="AEB53" s="2"/>
      <c r="AEC53" s="2"/>
      <c r="AED53" s="2"/>
      <c r="AEE53" s="2"/>
      <c r="AEF53" s="2"/>
      <c r="AEG53" s="2"/>
      <c r="AEH53" s="2"/>
      <c r="AEI53" s="2"/>
      <c r="AEJ53" s="2"/>
      <c r="AEK53" s="2"/>
      <c r="AEL53" s="2"/>
      <c r="AEM53" s="2"/>
      <c r="AEN53" s="2"/>
      <c r="AEO53" s="2"/>
      <c r="AEP53" s="2"/>
      <c r="AEQ53" s="2"/>
      <c r="AER53" s="2"/>
      <c r="AES53" s="2"/>
      <c r="AET53" s="2"/>
      <c r="AEU53" s="2"/>
      <c r="AEV53" s="2"/>
      <c r="AEW53" s="2"/>
      <c r="AEX53" s="2"/>
      <c r="AEY53" s="2"/>
      <c r="AEZ53" s="2"/>
      <c r="AFA53" s="2"/>
      <c r="AFB53" s="2"/>
      <c r="AFC53" s="2"/>
      <c r="AFD53" s="2"/>
      <c r="AFE53" s="2"/>
      <c r="AFF53" s="2"/>
      <c r="AFG53" s="2"/>
      <c r="AFH53" s="2"/>
      <c r="AFI53" s="2"/>
      <c r="AFJ53" s="2"/>
      <c r="AFK53" s="2"/>
      <c r="AFL53" s="2"/>
      <c r="AFM53" s="2"/>
      <c r="AFN53" s="2"/>
      <c r="AFO53" s="2"/>
      <c r="AFP53" s="2"/>
      <c r="AFQ53" s="2"/>
      <c r="AFR53" s="2"/>
      <c r="AFS53" s="2"/>
      <c r="AFT53" s="2"/>
      <c r="AFU53" s="2"/>
      <c r="AFV53" s="2"/>
      <c r="AFW53" s="2"/>
      <c r="AFX53" s="2"/>
      <c r="AFY53" s="2"/>
      <c r="AFZ53" s="2"/>
      <c r="AGA53" s="2"/>
      <c r="AGB53" s="2"/>
      <c r="AGC53" s="2"/>
      <c r="AGD53" s="2"/>
      <c r="AGE53" s="2"/>
      <c r="AGF53" s="2"/>
      <c r="AGG53" s="2"/>
      <c r="AGH53" s="2"/>
      <c r="AGI53" s="2"/>
      <c r="AGJ53" s="2"/>
      <c r="AGK53" s="2"/>
      <c r="AGL53" s="2"/>
      <c r="AGM53" s="2"/>
      <c r="AGN53" s="2"/>
      <c r="AGO53" s="2"/>
      <c r="AGP53" s="2"/>
      <c r="AGQ53" s="2"/>
      <c r="AGR53" s="2"/>
      <c r="AGS53" s="2"/>
      <c r="AGT53" s="2"/>
      <c r="AGU53" s="2"/>
      <c r="AGV53" s="2"/>
      <c r="AGW53" s="2"/>
      <c r="AGX53" s="2"/>
      <c r="AGY53" s="2"/>
      <c r="AGZ53" s="2"/>
      <c r="AHA53" s="2"/>
      <c r="AHB53" s="2"/>
      <c r="AHC53" s="2"/>
      <c r="AHD53" s="2"/>
      <c r="AHE53" s="2"/>
      <c r="AHF53" s="2"/>
      <c r="AHG53" s="2"/>
      <c r="AHH53" s="2"/>
      <c r="AHI53" s="2"/>
      <c r="AHJ53" s="2"/>
      <c r="AHK53" s="2"/>
      <c r="AHL53" s="2"/>
      <c r="AHM53" s="2"/>
      <c r="AHN53" s="2"/>
      <c r="AHO53" s="2"/>
      <c r="AHP53" s="2"/>
      <c r="AHQ53" s="2"/>
      <c r="AHR53" s="2"/>
      <c r="AHS53" s="2"/>
      <c r="AHT53" s="2"/>
      <c r="AHU53" s="2"/>
      <c r="AHV53" s="2"/>
      <c r="AHW53" s="2"/>
      <c r="AHX53" s="2"/>
      <c r="AHY53" s="2"/>
      <c r="AHZ53" s="2"/>
      <c r="AIA53" s="2"/>
      <c r="AIB53" s="2"/>
      <c r="AIC53" s="2"/>
      <c r="AID53" s="2"/>
      <c r="AIE53" s="2"/>
      <c r="AIF53" s="2"/>
      <c r="AIG53" s="2"/>
      <c r="AIH53" s="2"/>
      <c r="AII53" s="2"/>
      <c r="AIJ53" s="2"/>
      <c r="AIK53" s="2"/>
      <c r="AIL53" s="2"/>
      <c r="AIM53" s="2"/>
      <c r="AIN53" s="2"/>
      <c r="AIO53" s="2"/>
      <c r="AIP53" s="2"/>
      <c r="AIQ53" s="2"/>
      <c r="AIR53" s="2"/>
      <c r="AIS53" s="2"/>
      <c r="AIT53" s="2"/>
      <c r="AIU53" s="2"/>
      <c r="AIV53" s="2"/>
      <c r="AIW53" s="2"/>
      <c r="AIX53" s="2"/>
      <c r="AIY53" s="2"/>
      <c r="AIZ53" s="2"/>
      <c r="AJA53" s="2"/>
      <c r="AJB53" s="2"/>
      <c r="AJC53" s="2"/>
      <c r="AJD53" s="2"/>
      <c r="AJE53" s="2"/>
      <c r="AJF53" s="2"/>
      <c r="AJG53" s="2"/>
      <c r="AJH53" s="2"/>
      <c r="AJI53" s="2"/>
      <c r="AJJ53" s="2"/>
      <c r="AJK53" s="2"/>
      <c r="AJL53" s="2"/>
      <c r="AJM53" s="2"/>
      <c r="AJN53" s="2"/>
      <c r="AJO53" s="2"/>
      <c r="AJP53" s="2"/>
      <c r="AJQ53" s="2"/>
      <c r="AJR53" s="2"/>
      <c r="AJS53" s="2"/>
      <c r="AJT53" s="2"/>
      <c r="AJU53" s="2"/>
      <c r="AJV53" s="2"/>
      <c r="AJW53" s="2"/>
      <c r="AJX53" s="2"/>
      <c r="AJY53" s="2"/>
      <c r="AJZ53" s="2"/>
      <c r="AKA53" s="2"/>
      <c r="AKB53" s="2"/>
      <c r="AKC53" s="2"/>
      <c r="AKD53" s="2"/>
      <c r="AKE53" s="2"/>
      <c r="AKF53" s="2"/>
      <c r="AKG53" s="2"/>
      <c r="AKH53" s="2"/>
      <c r="AKI53" s="2"/>
      <c r="AKJ53" s="2"/>
      <c r="AKK53" s="2"/>
      <c r="AKL53" s="2"/>
      <c r="AKM53" s="2"/>
      <c r="AKN53" s="2"/>
      <c r="AKO53" s="2"/>
      <c r="AKP53" s="2"/>
      <c r="AKQ53" s="2"/>
      <c r="AKR53" s="2"/>
      <c r="AKS53" s="2"/>
      <c r="AKT53" s="2"/>
      <c r="AKU53" s="2"/>
      <c r="AKV53" s="2"/>
      <c r="AKW53" s="2"/>
      <c r="AKX53" s="2"/>
      <c r="AKY53" s="2"/>
      <c r="AKZ53" s="2"/>
      <c r="ALA53" s="2"/>
      <c r="ALB53" s="2"/>
      <c r="ALC53" s="2"/>
      <c r="ALD53" s="2"/>
      <c r="ALE53" s="2"/>
      <c r="ALF53" s="2"/>
      <c r="ALG53" s="2"/>
      <c r="ALH53" s="2"/>
      <c r="ALI53" s="2"/>
      <c r="ALJ53" s="2"/>
      <c r="ALK53" s="2"/>
      <c r="ALL53" s="2"/>
      <c r="ALM53" s="2"/>
      <c r="ALN53" s="2"/>
      <c r="ALO53" s="2"/>
      <c r="ALP53" s="2"/>
      <c r="ALQ53" s="2"/>
      <c r="ALR53" s="2"/>
      <c r="ALS53" s="2"/>
      <c r="ALT53" s="2"/>
      <c r="ALU53" s="2"/>
      <c r="ALV53" s="2"/>
      <c r="ALW53" s="2"/>
      <c r="ALX53" s="2"/>
      <c r="ALY53" s="2"/>
      <c r="ALZ53" s="2"/>
    </row>
    <row r="54" spans="1:1014" s="155" customFormat="1">
      <c r="A54" s="1"/>
      <c r="B54" s="9"/>
      <c r="C54" s="1"/>
      <c r="D54" s="2"/>
      <c r="E54" s="1"/>
      <c r="F54" s="9"/>
      <c r="G54" s="1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  <c r="ADL54" s="2"/>
      <c r="ADM54" s="2"/>
      <c r="ADN54" s="2"/>
      <c r="ADO54" s="2"/>
      <c r="ADP54" s="2"/>
      <c r="ADQ54" s="2"/>
      <c r="ADR54" s="2"/>
      <c r="ADS54" s="2"/>
      <c r="ADT54" s="2"/>
      <c r="ADU54" s="2"/>
      <c r="ADV54" s="2"/>
      <c r="ADW54" s="2"/>
      <c r="ADX54" s="2"/>
      <c r="ADY54" s="2"/>
      <c r="ADZ54" s="2"/>
      <c r="AEA54" s="2"/>
      <c r="AEB54" s="2"/>
      <c r="AEC54" s="2"/>
      <c r="AED54" s="2"/>
      <c r="AEE54" s="2"/>
      <c r="AEF54" s="2"/>
      <c r="AEG54" s="2"/>
      <c r="AEH54" s="2"/>
      <c r="AEI54" s="2"/>
      <c r="AEJ54" s="2"/>
      <c r="AEK54" s="2"/>
      <c r="AEL54" s="2"/>
      <c r="AEM54" s="2"/>
      <c r="AEN54" s="2"/>
      <c r="AEO54" s="2"/>
      <c r="AEP54" s="2"/>
      <c r="AEQ54" s="2"/>
      <c r="AER54" s="2"/>
      <c r="AES54" s="2"/>
      <c r="AET54" s="2"/>
      <c r="AEU54" s="2"/>
      <c r="AEV54" s="2"/>
      <c r="AEW54" s="2"/>
      <c r="AEX54" s="2"/>
      <c r="AEY54" s="2"/>
      <c r="AEZ54" s="2"/>
      <c r="AFA54" s="2"/>
      <c r="AFB54" s="2"/>
      <c r="AFC54" s="2"/>
      <c r="AFD54" s="2"/>
      <c r="AFE54" s="2"/>
      <c r="AFF54" s="2"/>
      <c r="AFG54" s="2"/>
      <c r="AFH54" s="2"/>
      <c r="AFI54" s="2"/>
      <c r="AFJ54" s="2"/>
      <c r="AFK54" s="2"/>
      <c r="AFL54" s="2"/>
      <c r="AFM54" s="2"/>
      <c r="AFN54" s="2"/>
      <c r="AFO54" s="2"/>
      <c r="AFP54" s="2"/>
      <c r="AFQ54" s="2"/>
      <c r="AFR54" s="2"/>
      <c r="AFS54" s="2"/>
      <c r="AFT54" s="2"/>
      <c r="AFU54" s="2"/>
      <c r="AFV54" s="2"/>
      <c r="AFW54" s="2"/>
      <c r="AFX54" s="2"/>
      <c r="AFY54" s="2"/>
      <c r="AFZ54" s="2"/>
      <c r="AGA54" s="2"/>
      <c r="AGB54" s="2"/>
      <c r="AGC54" s="2"/>
      <c r="AGD54" s="2"/>
      <c r="AGE54" s="2"/>
      <c r="AGF54" s="2"/>
      <c r="AGG54" s="2"/>
      <c r="AGH54" s="2"/>
      <c r="AGI54" s="2"/>
      <c r="AGJ54" s="2"/>
      <c r="AGK54" s="2"/>
      <c r="AGL54" s="2"/>
      <c r="AGM54" s="2"/>
      <c r="AGN54" s="2"/>
      <c r="AGO54" s="2"/>
      <c r="AGP54" s="2"/>
      <c r="AGQ54" s="2"/>
      <c r="AGR54" s="2"/>
      <c r="AGS54" s="2"/>
      <c r="AGT54" s="2"/>
      <c r="AGU54" s="2"/>
      <c r="AGV54" s="2"/>
      <c r="AGW54" s="2"/>
      <c r="AGX54" s="2"/>
      <c r="AGY54" s="2"/>
      <c r="AGZ54" s="2"/>
      <c r="AHA54" s="2"/>
      <c r="AHB54" s="2"/>
      <c r="AHC54" s="2"/>
      <c r="AHD54" s="2"/>
      <c r="AHE54" s="2"/>
      <c r="AHF54" s="2"/>
      <c r="AHG54" s="2"/>
      <c r="AHH54" s="2"/>
      <c r="AHI54" s="2"/>
      <c r="AHJ54" s="2"/>
      <c r="AHK54" s="2"/>
      <c r="AHL54" s="2"/>
      <c r="AHM54" s="2"/>
      <c r="AHN54" s="2"/>
      <c r="AHO54" s="2"/>
      <c r="AHP54" s="2"/>
      <c r="AHQ54" s="2"/>
      <c r="AHR54" s="2"/>
      <c r="AHS54" s="2"/>
      <c r="AHT54" s="2"/>
      <c r="AHU54" s="2"/>
      <c r="AHV54" s="2"/>
      <c r="AHW54" s="2"/>
      <c r="AHX54" s="2"/>
      <c r="AHY54" s="2"/>
      <c r="AHZ54" s="2"/>
      <c r="AIA54" s="2"/>
      <c r="AIB54" s="2"/>
      <c r="AIC54" s="2"/>
      <c r="AID54" s="2"/>
      <c r="AIE54" s="2"/>
      <c r="AIF54" s="2"/>
      <c r="AIG54" s="2"/>
      <c r="AIH54" s="2"/>
      <c r="AII54" s="2"/>
      <c r="AIJ54" s="2"/>
      <c r="AIK54" s="2"/>
      <c r="AIL54" s="2"/>
      <c r="AIM54" s="2"/>
      <c r="AIN54" s="2"/>
      <c r="AIO54" s="2"/>
      <c r="AIP54" s="2"/>
      <c r="AIQ54" s="2"/>
      <c r="AIR54" s="2"/>
      <c r="AIS54" s="2"/>
      <c r="AIT54" s="2"/>
      <c r="AIU54" s="2"/>
      <c r="AIV54" s="2"/>
      <c r="AIW54" s="2"/>
      <c r="AIX54" s="2"/>
      <c r="AIY54" s="2"/>
      <c r="AIZ54" s="2"/>
      <c r="AJA54" s="2"/>
      <c r="AJB54" s="2"/>
      <c r="AJC54" s="2"/>
      <c r="AJD54" s="2"/>
      <c r="AJE54" s="2"/>
      <c r="AJF54" s="2"/>
      <c r="AJG54" s="2"/>
      <c r="AJH54" s="2"/>
      <c r="AJI54" s="2"/>
      <c r="AJJ54" s="2"/>
      <c r="AJK54" s="2"/>
      <c r="AJL54" s="2"/>
      <c r="AJM54" s="2"/>
      <c r="AJN54" s="2"/>
      <c r="AJO54" s="2"/>
      <c r="AJP54" s="2"/>
      <c r="AJQ54" s="2"/>
      <c r="AJR54" s="2"/>
      <c r="AJS54" s="2"/>
      <c r="AJT54" s="2"/>
      <c r="AJU54" s="2"/>
      <c r="AJV54" s="2"/>
      <c r="AJW54" s="2"/>
      <c r="AJX54" s="2"/>
      <c r="AJY54" s="2"/>
      <c r="AJZ54" s="2"/>
      <c r="AKA54" s="2"/>
      <c r="AKB54" s="2"/>
      <c r="AKC54" s="2"/>
      <c r="AKD54" s="2"/>
      <c r="AKE54" s="2"/>
      <c r="AKF54" s="2"/>
      <c r="AKG54" s="2"/>
      <c r="AKH54" s="2"/>
      <c r="AKI54" s="2"/>
      <c r="AKJ54" s="2"/>
      <c r="AKK54" s="2"/>
      <c r="AKL54" s="2"/>
      <c r="AKM54" s="2"/>
      <c r="AKN54" s="2"/>
      <c r="AKO54" s="2"/>
      <c r="AKP54" s="2"/>
      <c r="AKQ54" s="2"/>
      <c r="AKR54" s="2"/>
      <c r="AKS54" s="2"/>
      <c r="AKT54" s="2"/>
      <c r="AKU54" s="2"/>
      <c r="AKV54" s="2"/>
      <c r="AKW54" s="2"/>
      <c r="AKX54" s="2"/>
      <c r="AKY54" s="2"/>
      <c r="AKZ54" s="2"/>
      <c r="ALA54" s="2"/>
      <c r="ALB54" s="2"/>
      <c r="ALC54" s="2"/>
      <c r="ALD54" s="2"/>
      <c r="ALE54" s="2"/>
      <c r="ALF54" s="2"/>
      <c r="ALG54" s="2"/>
      <c r="ALH54" s="2"/>
      <c r="ALI54" s="2"/>
      <c r="ALJ54" s="2"/>
      <c r="ALK54" s="2"/>
      <c r="ALL54" s="2"/>
      <c r="ALM54" s="2"/>
      <c r="ALN54" s="2"/>
      <c r="ALO54" s="2"/>
      <c r="ALP54" s="2"/>
      <c r="ALQ54" s="2"/>
      <c r="ALR54" s="2"/>
      <c r="ALS54" s="2"/>
      <c r="ALT54" s="2"/>
      <c r="ALU54" s="2"/>
      <c r="ALV54" s="2"/>
      <c r="ALW54" s="2"/>
      <c r="ALX54" s="2"/>
      <c r="ALY54" s="2"/>
      <c r="ALZ54" s="2"/>
    </row>
    <row r="55" spans="1:1014">
      <c r="B55" s="575" t="s">
        <v>0</v>
      </c>
      <c r="C55" s="575"/>
      <c r="F55" s="575" t="s">
        <v>0</v>
      </c>
      <c r="G55" s="575"/>
    </row>
    <row r="56" spans="1:1014">
      <c r="B56" s="3"/>
      <c r="F56" s="3"/>
    </row>
    <row r="57" spans="1:1014">
      <c r="B57" s="576" t="s">
        <v>47</v>
      </c>
      <c r="C57" s="576"/>
      <c r="F57" s="576" t="s">
        <v>47</v>
      </c>
      <c r="G57" s="576"/>
    </row>
    <row r="58" spans="1:1014">
      <c r="B58" s="4"/>
      <c r="F58" s="19"/>
    </row>
    <row r="59" spans="1:1014">
      <c r="A59" s="5" t="s">
        <v>2</v>
      </c>
      <c r="B59" s="6" t="s">
        <v>3</v>
      </c>
      <c r="C59" s="5" t="s">
        <v>4</v>
      </c>
      <c r="E59" s="5" t="s">
        <v>2</v>
      </c>
      <c r="F59" s="6" t="s">
        <v>3</v>
      </c>
      <c r="G59" s="5" t="s">
        <v>4</v>
      </c>
    </row>
    <row r="60" spans="1:1014">
      <c r="A60" s="7">
        <v>1</v>
      </c>
      <c r="B60" s="497" t="s">
        <v>45</v>
      </c>
      <c r="C60" s="7">
        <v>226</v>
      </c>
      <c r="E60" s="7">
        <v>1</v>
      </c>
      <c r="F60" s="8" t="s">
        <v>48</v>
      </c>
      <c r="G60" s="7">
        <v>286</v>
      </c>
    </row>
    <row r="61" spans="1:1014">
      <c r="A61" s="7">
        <v>2</v>
      </c>
      <c r="B61" s="498" t="s">
        <v>983</v>
      </c>
      <c r="C61" s="7">
        <v>271</v>
      </c>
      <c r="E61" s="7">
        <v>2</v>
      </c>
      <c r="F61" s="8" t="s">
        <v>49</v>
      </c>
      <c r="G61" s="7">
        <v>299</v>
      </c>
    </row>
    <row r="62" spans="1:1014">
      <c r="A62" s="7">
        <v>3</v>
      </c>
      <c r="B62" s="497" t="s">
        <v>49</v>
      </c>
      <c r="C62" s="7">
        <v>272</v>
      </c>
      <c r="E62" s="7">
        <v>3</v>
      </c>
      <c r="F62" s="8" t="s">
        <v>50</v>
      </c>
      <c r="G62" s="7">
        <v>325</v>
      </c>
    </row>
    <row r="63" spans="1:1014">
      <c r="A63" s="7">
        <v>4</v>
      </c>
      <c r="B63" s="497" t="s">
        <v>55</v>
      </c>
      <c r="C63" s="7">
        <v>294</v>
      </c>
      <c r="E63" s="7">
        <v>4</v>
      </c>
      <c r="F63" s="8" t="s">
        <v>51</v>
      </c>
      <c r="G63" s="7">
        <v>341</v>
      </c>
    </row>
    <row r="64" spans="1:1014">
      <c r="A64" s="7">
        <v>5</v>
      </c>
      <c r="B64" s="497" t="s">
        <v>984</v>
      </c>
      <c r="C64" s="7">
        <v>321</v>
      </c>
      <c r="E64" s="7">
        <v>5</v>
      </c>
      <c r="F64" s="8" t="s">
        <v>52</v>
      </c>
      <c r="G64" s="7">
        <v>378</v>
      </c>
    </row>
    <row r="65" spans="1:7">
      <c r="A65" s="7">
        <v>6</v>
      </c>
      <c r="B65" s="497" t="s">
        <v>52</v>
      </c>
      <c r="C65" s="7">
        <v>341</v>
      </c>
      <c r="E65" s="7">
        <v>6</v>
      </c>
      <c r="F65" s="8" t="s">
        <v>53</v>
      </c>
      <c r="G65" s="7">
        <v>405</v>
      </c>
    </row>
    <row r="66" spans="1:7" ht="33">
      <c r="A66" s="10">
        <v>7</v>
      </c>
      <c r="B66" s="497" t="s">
        <v>985</v>
      </c>
      <c r="C66" s="10">
        <v>375</v>
      </c>
      <c r="E66" s="10">
        <v>7</v>
      </c>
      <c r="F66" s="8" t="s">
        <v>54</v>
      </c>
      <c r="G66" s="10">
        <v>417</v>
      </c>
    </row>
    <row r="67" spans="1:7" ht="33">
      <c r="A67" s="7">
        <v>8</v>
      </c>
      <c r="B67" s="497" t="s">
        <v>54</v>
      </c>
      <c r="C67" s="7">
        <v>387</v>
      </c>
      <c r="E67" s="7">
        <v>8</v>
      </c>
      <c r="F67" s="8" t="s">
        <v>55</v>
      </c>
      <c r="G67" s="7">
        <v>425</v>
      </c>
    </row>
    <row r="68" spans="1:7">
      <c r="A68" s="7">
        <v>9</v>
      </c>
      <c r="B68" s="497" t="s">
        <v>50</v>
      </c>
      <c r="C68" s="7">
        <v>395</v>
      </c>
      <c r="E68" s="7">
        <v>9</v>
      </c>
      <c r="F68" s="8" t="s">
        <v>56</v>
      </c>
      <c r="G68" s="7">
        <v>474</v>
      </c>
    </row>
    <row r="69" spans="1:7">
      <c r="A69" s="7">
        <v>10</v>
      </c>
      <c r="B69" s="497" t="s">
        <v>56</v>
      </c>
      <c r="C69" s="7">
        <v>418</v>
      </c>
      <c r="E69" s="7">
        <v>10</v>
      </c>
      <c r="F69" s="8" t="s">
        <v>57</v>
      </c>
      <c r="G69" s="7">
        <v>476</v>
      </c>
    </row>
    <row r="70" spans="1:7">
      <c r="A70" s="7">
        <v>11</v>
      </c>
      <c r="B70" s="497" t="s">
        <v>51</v>
      </c>
      <c r="C70" s="7">
        <v>419</v>
      </c>
      <c r="E70" s="7">
        <v>11</v>
      </c>
      <c r="F70" s="8" t="s">
        <v>58</v>
      </c>
      <c r="G70" s="7">
        <v>483</v>
      </c>
    </row>
    <row r="72" spans="1:7" hidden="1"/>
    <row r="73" spans="1:7" hidden="1"/>
    <row r="74" spans="1:7">
      <c r="B74" s="575" t="s">
        <v>0</v>
      </c>
      <c r="C74" s="575"/>
      <c r="F74" s="575" t="s">
        <v>0</v>
      </c>
      <c r="G74" s="575"/>
    </row>
    <row r="75" spans="1:7">
      <c r="B75" s="3"/>
      <c r="F75" s="3"/>
    </row>
    <row r="76" spans="1:7">
      <c r="B76" s="576" t="s">
        <v>59</v>
      </c>
      <c r="C76" s="576"/>
      <c r="F76" s="576" t="s">
        <v>59</v>
      </c>
      <c r="G76" s="576"/>
    </row>
    <row r="77" spans="1:7">
      <c r="B77" s="4"/>
      <c r="F77" s="19"/>
    </row>
    <row r="78" spans="1:7">
      <c r="A78" s="5" t="s">
        <v>2</v>
      </c>
      <c r="B78" s="6" t="s">
        <v>3</v>
      </c>
      <c r="C78" s="5" t="s">
        <v>4</v>
      </c>
      <c r="E78" s="5" t="s">
        <v>2</v>
      </c>
      <c r="F78" s="6" t="s">
        <v>3</v>
      </c>
      <c r="G78" s="5" t="s">
        <v>4</v>
      </c>
    </row>
    <row r="79" spans="1:7">
      <c r="A79" s="7">
        <v>1</v>
      </c>
      <c r="B79" s="8" t="s">
        <v>986</v>
      </c>
      <c r="C79" s="7">
        <v>454</v>
      </c>
      <c r="E79" s="7">
        <v>1</v>
      </c>
      <c r="F79" s="8" t="s">
        <v>60</v>
      </c>
      <c r="G79" s="7">
        <v>334</v>
      </c>
    </row>
    <row r="80" spans="1:7" hidden="1">
      <c r="A80" s="7">
        <v>2</v>
      </c>
      <c r="B80" s="8"/>
      <c r="C80" s="7"/>
      <c r="E80" s="7">
        <v>2</v>
      </c>
      <c r="F80" s="8" t="s">
        <v>61</v>
      </c>
      <c r="G80" s="7">
        <v>335</v>
      </c>
    </row>
    <row r="81" spans="1:7" hidden="1">
      <c r="A81" s="7">
        <v>3</v>
      </c>
      <c r="B81" s="8"/>
      <c r="C81" s="7"/>
      <c r="E81" s="7">
        <v>3</v>
      </c>
      <c r="F81" s="8" t="s">
        <v>62</v>
      </c>
      <c r="G81" s="7">
        <v>488</v>
      </c>
    </row>
    <row r="82" spans="1:7" ht="33" hidden="1">
      <c r="A82" s="7">
        <v>4</v>
      </c>
      <c r="B82" s="8"/>
      <c r="C82" s="7"/>
      <c r="E82" s="7">
        <v>4</v>
      </c>
      <c r="F82" s="8" t="s">
        <v>63</v>
      </c>
      <c r="G82" s="7">
        <v>533</v>
      </c>
    </row>
    <row r="83" spans="1:7" hidden="1">
      <c r="A83" s="7">
        <v>5</v>
      </c>
      <c r="B83" s="8"/>
      <c r="C83" s="7"/>
      <c r="E83" s="7">
        <v>5</v>
      </c>
      <c r="F83" s="8" t="s">
        <v>58</v>
      </c>
      <c r="G83" s="7">
        <v>541</v>
      </c>
    </row>
    <row r="84" spans="1:7" hidden="1"/>
    <row r="87" spans="1:7">
      <c r="B87" s="575" t="s">
        <v>0</v>
      </c>
      <c r="C87" s="575"/>
      <c r="F87" s="575" t="s">
        <v>0</v>
      </c>
      <c r="G87" s="575"/>
    </row>
    <row r="88" spans="1:7">
      <c r="B88" s="3"/>
      <c r="F88" s="3"/>
    </row>
    <row r="89" spans="1:7">
      <c r="B89" s="576" t="s">
        <v>64</v>
      </c>
      <c r="C89" s="576"/>
      <c r="F89" s="576" t="s">
        <v>64</v>
      </c>
      <c r="G89" s="576"/>
    </row>
    <row r="90" spans="1:7">
      <c r="B90" s="4"/>
      <c r="F90" s="19"/>
    </row>
    <row r="91" spans="1:7">
      <c r="A91" s="5" t="s">
        <v>2</v>
      </c>
      <c r="B91" s="6" t="s">
        <v>3</v>
      </c>
      <c r="C91" s="5" t="s">
        <v>4</v>
      </c>
      <c r="E91" s="5" t="s">
        <v>2</v>
      </c>
      <c r="F91" s="6" t="s">
        <v>3</v>
      </c>
      <c r="G91" s="5" t="s">
        <v>4</v>
      </c>
    </row>
    <row r="92" spans="1:7">
      <c r="A92" s="7">
        <v>1</v>
      </c>
      <c r="B92" s="8" t="s">
        <v>65</v>
      </c>
      <c r="C92" s="7">
        <v>441</v>
      </c>
      <c r="E92" s="7">
        <v>1</v>
      </c>
      <c r="F92" s="8" t="s">
        <v>65</v>
      </c>
      <c r="G92" s="7">
        <v>441</v>
      </c>
    </row>
    <row r="93" spans="1:7">
      <c r="A93" s="7">
        <v>2</v>
      </c>
      <c r="B93" s="8" t="s">
        <v>66</v>
      </c>
      <c r="C93" s="7">
        <v>444</v>
      </c>
      <c r="E93" s="7">
        <v>2</v>
      </c>
      <c r="F93" s="8" t="s">
        <v>66</v>
      </c>
      <c r="G93" s="7">
        <v>444</v>
      </c>
    </row>
    <row r="98" spans="1:7" ht="21">
      <c r="A98" s="501"/>
      <c r="B98" s="502" t="s">
        <v>1115</v>
      </c>
      <c r="C98" s="502"/>
      <c r="D98" s="502"/>
      <c r="E98" s="502"/>
      <c r="F98" s="2"/>
      <c r="G98" s="2"/>
    </row>
    <row r="99" spans="1:7" ht="26.25">
      <c r="A99" s="501"/>
      <c r="B99" s="502" t="s">
        <v>1116</v>
      </c>
      <c r="C99" s="502"/>
      <c r="D99" s="502"/>
      <c r="E99" s="502"/>
      <c r="F99" s="11"/>
    </row>
    <row r="100" spans="1:7" ht="26.25">
      <c r="A100" s="501"/>
      <c r="B100" s="502" t="s">
        <v>1117</v>
      </c>
      <c r="C100" s="502"/>
      <c r="D100" s="502"/>
      <c r="E100" s="502"/>
      <c r="F100" s="11"/>
    </row>
    <row r="101" spans="1:7" ht="26.25">
      <c r="A101" s="501"/>
      <c r="B101" s="501"/>
      <c r="C101" s="501"/>
      <c r="D101" s="501"/>
      <c r="E101" s="501"/>
      <c r="F101" s="11"/>
    </row>
    <row r="102" spans="1:7" ht="26.25">
      <c r="B102" s="11"/>
      <c r="F102" s="11"/>
    </row>
    <row r="103" spans="1:7" ht="26.25">
      <c r="B103" s="11"/>
      <c r="F103" s="11"/>
    </row>
    <row r="104" spans="1:7" ht="26.25">
      <c r="B104" s="11"/>
      <c r="F104" s="11"/>
    </row>
    <row r="105" spans="1:7" ht="26.25">
      <c r="B105" s="11"/>
      <c r="F105" s="11"/>
    </row>
    <row r="106" spans="1:7" ht="26.25">
      <c r="B106" s="11"/>
      <c r="F106" s="11"/>
    </row>
    <row r="107" spans="1:7" ht="26.25">
      <c r="B107" s="11"/>
      <c r="F107" s="11"/>
    </row>
    <row r="108" spans="1:7" ht="26.25">
      <c r="B108" s="11"/>
      <c r="F108" s="11"/>
    </row>
    <row r="109" spans="1:7" ht="26.25">
      <c r="B109" s="11"/>
      <c r="F109" s="11"/>
    </row>
    <row r="110" spans="1:7" ht="26.25">
      <c r="B110" s="11"/>
      <c r="F110" s="11"/>
    </row>
    <row r="111" spans="1:7" ht="33">
      <c r="A111" s="578" t="s">
        <v>68</v>
      </c>
      <c r="B111" s="578"/>
      <c r="C111" s="578"/>
      <c r="D111" s="578"/>
      <c r="E111" s="2"/>
      <c r="F111" s="2"/>
      <c r="G111" s="2"/>
    </row>
    <row r="112" spans="1:7" ht="35.25">
      <c r="B112" s="12"/>
      <c r="F112" s="12"/>
    </row>
    <row r="113" spans="1:7" ht="35.25">
      <c r="B113" s="12"/>
      <c r="F113" s="12"/>
    </row>
    <row r="114" spans="1:7" ht="35.25">
      <c r="B114" s="12"/>
      <c r="F114" s="12"/>
    </row>
    <row r="115" spans="1:7" ht="23.25">
      <c r="B115" s="13"/>
      <c r="F115" s="13"/>
    </row>
    <row r="118" spans="1:7" ht="27">
      <c r="B118" s="14" t="s">
        <v>67</v>
      </c>
      <c r="F118" s="14" t="s">
        <v>67</v>
      </c>
    </row>
    <row r="119" spans="1:7" ht="26.25">
      <c r="B119" s="11"/>
      <c r="F119" s="11"/>
    </row>
    <row r="120" spans="1:7" ht="26.25">
      <c r="B120" s="11"/>
      <c r="F120" s="11"/>
    </row>
    <row r="121" spans="1:7" ht="26.25">
      <c r="B121" s="11"/>
      <c r="F121" s="11"/>
    </row>
    <row r="122" spans="1:7" ht="26.25">
      <c r="B122" s="11"/>
      <c r="F122" s="11"/>
    </row>
    <row r="123" spans="1:7" ht="26.25">
      <c r="B123" s="11"/>
      <c r="F123" s="11"/>
    </row>
    <row r="124" spans="1:7" ht="26.25">
      <c r="B124" s="11"/>
      <c r="F124" s="11"/>
    </row>
    <row r="125" spans="1:7" ht="26.25">
      <c r="B125" s="11"/>
      <c r="F125" s="11"/>
    </row>
    <row r="126" spans="1:7" ht="26.25">
      <c r="B126" s="11"/>
      <c r="F126" s="11"/>
    </row>
    <row r="127" spans="1:7" ht="26.25">
      <c r="B127" s="11"/>
      <c r="F127" s="11"/>
    </row>
    <row r="128" spans="1:7" s="17" customFormat="1" ht="52.5">
      <c r="A128" s="15"/>
      <c r="B128" s="16" t="s">
        <v>65</v>
      </c>
      <c r="C128" s="15"/>
      <c r="E128" s="15"/>
      <c r="F128" s="16" t="s">
        <v>65</v>
      </c>
      <c r="G128" s="15"/>
    </row>
    <row r="129" spans="1:7" ht="23.25">
      <c r="B129" s="13"/>
      <c r="F129" s="13"/>
    </row>
    <row r="130" spans="1:7" ht="23.25">
      <c r="B130" s="13"/>
      <c r="F130" s="13"/>
    </row>
    <row r="131" spans="1:7" ht="23.25">
      <c r="B131" s="13"/>
      <c r="F131" s="13"/>
    </row>
    <row r="132" spans="1:7" ht="27.75">
      <c r="B132" s="13" t="s">
        <v>69</v>
      </c>
      <c r="F132" s="13" t="s">
        <v>69</v>
      </c>
    </row>
    <row r="139" spans="1:7">
      <c r="A139" s="579" t="s">
        <v>0</v>
      </c>
      <c r="B139" s="579"/>
      <c r="C139" s="579"/>
      <c r="E139" s="579" t="s">
        <v>0</v>
      </c>
      <c r="F139" s="579"/>
      <c r="G139" s="579"/>
    </row>
    <row r="140" spans="1:7">
      <c r="B140" s="3"/>
      <c r="F140" s="3"/>
    </row>
    <row r="141" spans="1:7">
      <c r="B141" s="577"/>
      <c r="C141" s="577"/>
      <c r="F141" s="577"/>
      <c r="G141" s="577"/>
    </row>
    <row r="142" spans="1:7">
      <c r="B142" s="4"/>
      <c r="F142" s="19"/>
    </row>
    <row r="143" spans="1:7">
      <c r="A143" s="5" t="s">
        <v>2</v>
      </c>
      <c r="B143" s="6" t="s">
        <v>3</v>
      </c>
      <c r="C143" s="5" t="s">
        <v>4</v>
      </c>
      <c r="E143" s="5" t="s">
        <v>2</v>
      </c>
      <c r="F143" s="6" t="s">
        <v>3</v>
      </c>
      <c r="G143" s="5" t="s">
        <v>4</v>
      </c>
    </row>
    <row r="144" spans="1:7">
      <c r="A144" s="7">
        <v>1</v>
      </c>
      <c r="B144" s="8" t="s">
        <v>70</v>
      </c>
      <c r="C144" s="7">
        <v>1</v>
      </c>
      <c r="E144" s="7">
        <v>1</v>
      </c>
      <c r="F144" s="8" t="s">
        <v>70</v>
      </c>
      <c r="G144" s="7">
        <v>1</v>
      </c>
    </row>
    <row r="145" spans="1:7">
      <c r="A145" s="7">
        <v>2</v>
      </c>
      <c r="B145" s="8" t="s">
        <v>71</v>
      </c>
      <c r="C145" s="18">
        <v>4</v>
      </c>
      <c r="E145" s="7">
        <v>2</v>
      </c>
      <c r="F145" s="8" t="s">
        <v>71</v>
      </c>
      <c r="G145" s="18">
        <v>4</v>
      </c>
    </row>
    <row r="146" spans="1:7" ht="49.5">
      <c r="A146" s="7">
        <v>3</v>
      </c>
      <c r="B146" s="8" t="s">
        <v>72</v>
      </c>
      <c r="C146" s="18">
        <v>5</v>
      </c>
      <c r="D146" s="1"/>
      <c r="E146" s="7">
        <v>3</v>
      </c>
      <c r="F146" s="8" t="s">
        <v>72</v>
      </c>
      <c r="G146" s="18">
        <v>5</v>
      </c>
    </row>
    <row r="147" spans="1:7" ht="49.5">
      <c r="A147" s="7">
        <v>4</v>
      </c>
      <c r="B147" s="8" t="s">
        <v>28</v>
      </c>
      <c r="C147" s="18">
        <v>6</v>
      </c>
      <c r="E147" s="7">
        <v>4</v>
      </c>
      <c r="F147" s="8" t="s">
        <v>28</v>
      </c>
      <c r="G147" s="18">
        <v>6</v>
      </c>
    </row>
    <row r="148" spans="1:7" ht="33">
      <c r="A148" s="7">
        <v>5</v>
      </c>
      <c r="B148" s="8" t="s">
        <v>73</v>
      </c>
      <c r="C148" s="18">
        <v>8</v>
      </c>
      <c r="E148" s="7">
        <v>5</v>
      </c>
      <c r="F148" s="8" t="s">
        <v>73</v>
      </c>
      <c r="G148" s="18">
        <v>8</v>
      </c>
    </row>
    <row r="149" spans="1:7">
      <c r="A149" s="7">
        <v>6</v>
      </c>
      <c r="B149" s="8" t="s">
        <v>74</v>
      </c>
      <c r="C149" s="18">
        <v>9</v>
      </c>
      <c r="E149" s="7">
        <v>6</v>
      </c>
      <c r="F149" s="8" t="s">
        <v>74</v>
      </c>
      <c r="G149" s="18">
        <v>9</v>
      </c>
    </row>
    <row r="150" spans="1:7">
      <c r="A150" s="7">
        <v>7</v>
      </c>
      <c r="B150" s="8" t="s">
        <v>75</v>
      </c>
      <c r="C150" s="18">
        <v>10</v>
      </c>
      <c r="E150" s="7">
        <v>7</v>
      </c>
      <c r="F150" s="8" t="s">
        <v>75</v>
      </c>
      <c r="G150" s="18">
        <v>10</v>
      </c>
    </row>
    <row r="151" spans="1:7" ht="33">
      <c r="A151" s="7">
        <v>8</v>
      </c>
      <c r="B151" s="8" t="s">
        <v>76</v>
      </c>
      <c r="C151" s="18">
        <v>13</v>
      </c>
      <c r="E151" s="7">
        <v>8</v>
      </c>
      <c r="F151" s="8" t="s">
        <v>76</v>
      </c>
      <c r="G151" s="18">
        <v>13</v>
      </c>
    </row>
    <row r="152" spans="1:7" ht="33">
      <c r="A152" s="7">
        <v>9</v>
      </c>
      <c r="B152" s="8" t="s">
        <v>77</v>
      </c>
      <c r="C152" s="18">
        <v>16</v>
      </c>
      <c r="E152" s="7">
        <v>9</v>
      </c>
      <c r="F152" s="8" t="s">
        <v>77</v>
      </c>
      <c r="G152" s="18">
        <v>16</v>
      </c>
    </row>
  </sheetData>
  <mergeCells count="21">
    <mergeCell ref="F76:G76"/>
    <mergeCell ref="F87:G87"/>
    <mergeCell ref="F89:G89"/>
    <mergeCell ref="E139:G139"/>
    <mergeCell ref="F141:G141"/>
    <mergeCell ref="F1:G1"/>
    <mergeCell ref="F3:G3"/>
    <mergeCell ref="F55:G55"/>
    <mergeCell ref="F57:G57"/>
    <mergeCell ref="F74:G74"/>
    <mergeCell ref="B1:C1"/>
    <mergeCell ref="B3:C3"/>
    <mergeCell ref="B55:C55"/>
    <mergeCell ref="B141:C141"/>
    <mergeCell ref="B57:C57"/>
    <mergeCell ref="B74:C74"/>
    <mergeCell ref="B76:C76"/>
    <mergeCell ref="B87:C87"/>
    <mergeCell ref="B89:C89"/>
    <mergeCell ref="A111:D111"/>
    <mergeCell ref="A139:C139"/>
  </mergeCells>
  <pageMargins left="1.1811023622047245" right="0" top="0.39370078740157483" bottom="0.39370078740157483" header="0" footer="0"/>
  <pageSetup paperSize="9" scale="80" fitToWidth="0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MJ47"/>
  <sheetViews>
    <sheetView tabSelected="1" workbookViewId="0">
      <selection activeCell="D8" sqref="D8"/>
    </sheetView>
  </sheetViews>
  <sheetFormatPr defaultRowHeight="15"/>
  <cols>
    <col min="1" max="1" width="9.875" style="20" customWidth="1"/>
    <col min="2" max="2" width="35.75" style="20" customWidth="1"/>
    <col min="3" max="3" width="10.5" style="20" customWidth="1"/>
    <col min="4" max="9" width="10.25" style="20" customWidth="1"/>
    <col min="10" max="1024" width="8.125" style="20" customWidth="1"/>
  </cols>
  <sheetData>
    <row r="1" spans="1:9" ht="15.75">
      <c r="A1" s="581" t="s">
        <v>78</v>
      </c>
      <c r="B1" s="581"/>
      <c r="C1" s="581"/>
      <c r="D1" s="581"/>
      <c r="E1" s="581"/>
      <c r="F1" s="581"/>
      <c r="G1" s="581"/>
      <c r="H1" s="581"/>
      <c r="I1" s="581"/>
    </row>
    <row r="2" spans="1:9" ht="8.25" customHeight="1">
      <c r="A2" s="21"/>
    </row>
    <row r="3" spans="1:9" ht="8.25" customHeight="1">
      <c r="A3" s="22"/>
    </row>
    <row r="4" spans="1:9" ht="15.75">
      <c r="A4" s="582" t="s">
        <v>79</v>
      </c>
      <c r="B4" s="582"/>
      <c r="C4" s="582"/>
      <c r="D4" s="582"/>
      <c r="E4" s="582"/>
    </row>
    <row r="5" spans="1:9" ht="15.75">
      <c r="A5" s="22"/>
    </row>
    <row r="6" spans="1:9" ht="46.5" customHeight="1">
      <c r="A6" s="23" t="s">
        <v>80</v>
      </c>
      <c r="B6" s="583" t="s">
        <v>81</v>
      </c>
      <c r="C6" s="583" t="s">
        <v>82</v>
      </c>
      <c r="D6" s="583" t="s">
        <v>1119</v>
      </c>
      <c r="E6" s="583" t="s">
        <v>991</v>
      </c>
      <c r="F6" s="583" t="s">
        <v>993</v>
      </c>
      <c r="G6" s="583" t="s">
        <v>994</v>
      </c>
      <c r="H6" s="583" t="s">
        <v>995</v>
      </c>
      <c r="I6" s="583" t="s">
        <v>992</v>
      </c>
    </row>
    <row r="7" spans="1:9" ht="15.75">
      <c r="A7" s="25" t="s">
        <v>84</v>
      </c>
      <c r="B7" s="583"/>
      <c r="C7" s="583"/>
      <c r="D7" s="583"/>
      <c r="E7" s="583"/>
      <c r="F7" s="583"/>
      <c r="G7" s="583"/>
      <c r="H7" s="583"/>
      <c r="I7" s="583"/>
    </row>
    <row r="8" spans="1:9" ht="15.75">
      <c r="A8" s="26">
        <v>1</v>
      </c>
      <c r="B8" s="27" t="s">
        <v>85</v>
      </c>
      <c r="C8" s="26">
        <v>3</v>
      </c>
      <c r="D8" s="26">
        <v>4</v>
      </c>
      <c r="E8" s="28"/>
      <c r="F8" s="28"/>
      <c r="G8" s="28">
        <v>5</v>
      </c>
      <c r="H8" s="28">
        <v>5</v>
      </c>
      <c r="I8" s="28">
        <v>5</v>
      </c>
    </row>
    <row r="9" spans="1:9" ht="37.9" customHeight="1">
      <c r="A9" s="29">
        <v>1</v>
      </c>
      <c r="B9" s="30" t="s">
        <v>86</v>
      </c>
      <c r="C9" s="26" t="s">
        <v>87</v>
      </c>
      <c r="D9" s="27">
        <v>1.6</v>
      </c>
      <c r="E9" s="31">
        <v>1.6</v>
      </c>
      <c r="F9" s="31">
        <v>1.6</v>
      </c>
      <c r="G9" s="31">
        <v>1.6</v>
      </c>
      <c r="H9" s="31">
        <v>1.6</v>
      </c>
      <c r="I9" s="31">
        <v>1.6</v>
      </c>
    </row>
    <row r="10" spans="1:9" ht="15.75">
      <c r="A10" s="29" t="s">
        <v>88</v>
      </c>
      <c r="B10" s="30" t="s">
        <v>89</v>
      </c>
      <c r="C10" s="26" t="s">
        <v>87</v>
      </c>
      <c r="D10" s="27">
        <v>1.6</v>
      </c>
      <c r="E10" s="31">
        <v>1.6</v>
      </c>
      <c r="F10" s="31">
        <v>1.6</v>
      </c>
      <c r="G10" s="31">
        <v>1.6</v>
      </c>
      <c r="H10" s="31">
        <v>1.6</v>
      </c>
      <c r="I10" s="31">
        <v>1.6</v>
      </c>
    </row>
    <row r="11" spans="1:9" ht="15.75">
      <c r="A11" s="29" t="s">
        <v>90</v>
      </c>
      <c r="B11" s="30" t="s">
        <v>91</v>
      </c>
      <c r="C11" s="26" t="s">
        <v>87</v>
      </c>
      <c r="D11" s="27">
        <v>1.6</v>
      </c>
      <c r="E11" s="31">
        <v>1.6</v>
      </c>
      <c r="F11" s="31">
        <v>1.6</v>
      </c>
      <c r="G11" s="31">
        <v>1.6</v>
      </c>
      <c r="H11" s="31">
        <v>1.6</v>
      </c>
      <c r="I11" s="31">
        <v>1.6</v>
      </c>
    </row>
    <row r="12" spans="1:9" ht="15.75">
      <c r="A12" s="29" t="s">
        <v>92</v>
      </c>
      <c r="B12" s="30" t="s">
        <v>93</v>
      </c>
      <c r="C12" s="26" t="s">
        <v>87</v>
      </c>
      <c r="D12" s="27"/>
      <c r="E12" s="31"/>
      <c r="F12" s="31"/>
      <c r="G12" s="31"/>
      <c r="H12" s="31"/>
      <c r="I12" s="31"/>
    </row>
    <row r="13" spans="1:9" ht="15.75">
      <c r="A13" s="29" t="s">
        <v>94</v>
      </c>
      <c r="B13" s="30" t="s">
        <v>95</v>
      </c>
      <c r="C13" s="26" t="s">
        <v>87</v>
      </c>
      <c r="D13" s="27"/>
      <c r="E13" s="31"/>
      <c r="F13" s="31"/>
      <c r="G13" s="31"/>
      <c r="H13" s="31"/>
      <c r="I13" s="31"/>
    </row>
    <row r="14" spans="1:9" ht="15.75">
      <c r="A14" s="29" t="s">
        <v>96</v>
      </c>
      <c r="B14" s="30" t="s">
        <v>97</v>
      </c>
      <c r="C14" s="26" t="s">
        <v>87</v>
      </c>
      <c r="D14" s="27"/>
      <c r="E14" s="31"/>
      <c r="F14" s="31"/>
      <c r="G14" s="31"/>
      <c r="H14" s="31"/>
      <c r="I14" s="31"/>
    </row>
    <row r="15" spans="1:9" ht="15.75">
      <c r="A15" s="29" t="s">
        <v>98</v>
      </c>
      <c r="B15" s="30" t="s">
        <v>99</v>
      </c>
      <c r="C15" s="26" t="s">
        <v>87</v>
      </c>
      <c r="D15" s="27"/>
      <c r="E15" s="31"/>
      <c r="F15" s="31"/>
      <c r="G15" s="31"/>
      <c r="H15" s="31"/>
      <c r="I15" s="31"/>
    </row>
    <row r="16" spans="1:9" ht="15.75">
      <c r="A16" s="29" t="s">
        <v>100</v>
      </c>
      <c r="B16" s="30" t="s">
        <v>101</v>
      </c>
      <c r="C16" s="26" t="s">
        <v>87</v>
      </c>
      <c r="D16" s="27"/>
      <c r="E16" s="31"/>
      <c r="F16" s="31"/>
      <c r="G16" s="31"/>
      <c r="H16" s="31"/>
      <c r="I16" s="31"/>
    </row>
    <row r="17" spans="1:9" ht="15.75">
      <c r="A17" s="29" t="s">
        <v>102</v>
      </c>
      <c r="B17" s="30" t="s">
        <v>103</v>
      </c>
      <c r="C17" s="26" t="s">
        <v>87</v>
      </c>
      <c r="D17" s="27"/>
      <c r="E17" s="31"/>
      <c r="F17" s="31"/>
      <c r="G17" s="31"/>
      <c r="H17" s="31"/>
      <c r="I17" s="31"/>
    </row>
    <row r="18" spans="1:9" ht="15.75">
      <c r="A18" s="29" t="s">
        <v>104</v>
      </c>
      <c r="B18" s="30" t="s">
        <v>91</v>
      </c>
      <c r="C18" s="26" t="s">
        <v>87</v>
      </c>
      <c r="D18" s="27"/>
      <c r="E18" s="31"/>
      <c r="F18" s="31"/>
      <c r="G18" s="31"/>
      <c r="H18" s="31"/>
      <c r="I18" s="31"/>
    </row>
    <row r="19" spans="1:9" ht="15.75">
      <c r="A19" s="29" t="s">
        <v>105</v>
      </c>
      <c r="B19" s="30" t="s">
        <v>93</v>
      </c>
      <c r="C19" s="26" t="s">
        <v>87</v>
      </c>
      <c r="D19" s="27"/>
      <c r="E19" s="31"/>
      <c r="F19" s="31"/>
      <c r="G19" s="31"/>
      <c r="H19" s="31"/>
      <c r="I19" s="31"/>
    </row>
    <row r="20" spans="1:9" ht="15.75">
      <c r="A20" s="29" t="s">
        <v>106</v>
      </c>
      <c r="B20" s="30" t="s">
        <v>95</v>
      </c>
      <c r="C20" s="26" t="s">
        <v>87</v>
      </c>
      <c r="D20" s="27"/>
      <c r="E20" s="31"/>
      <c r="F20" s="31"/>
      <c r="G20" s="31"/>
      <c r="H20" s="31"/>
      <c r="I20" s="31"/>
    </row>
    <row r="21" spans="1:9" ht="15.75">
      <c r="A21" s="29" t="s">
        <v>107</v>
      </c>
      <c r="B21" s="30" t="s">
        <v>97</v>
      </c>
      <c r="C21" s="26" t="s">
        <v>87</v>
      </c>
      <c r="D21" s="27"/>
      <c r="E21" s="31"/>
      <c r="F21" s="31"/>
      <c r="G21" s="31"/>
      <c r="H21" s="31"/>
      <c r="I21" s="31"/>
    </row>
    <row r="22" spans="1:9" ht="15.75">
      <c r="A22" s="29" t="s">
        <v>108</v>
      </c>
      <c r="B22" s="30" t="s">
        <v>99</v>
      </c>
      <c r="C22" s="26" t="s">
        <v>87</v>
      </c>
      <c r="D22" s="27"/>
      <c r="E22" s="31"/>
      <c r="F22" s="31"/>
      <c r="G22" s="31"/>
      <c r="H22" s="31"/>
      <c r="I22" s="31"/>
    </row>
    <row r="23" spans="1:9" ht="15.75">
      <c r="A23" s="29" t="s">
        <v>109</v>
      </c>
      <c r="B23" s="30" t="s">
        <v>110</v>
      </c>
      <c r="C23" s="26" t="s">
        <v>87</v>
      </c>
      <c r="D23" s="27"/>
      <c r="E23" s="31"/>
      <c r="F23" s="31"/>
      <c r="G23" s="31"/>
      <c r="H23" s="31"/>
      <c r="I23" s="31"/>
    </row>
    <row r="24" spans="1:9" ht="15.75">
      <c r="A24" s="29" t="s">
        <v>111</v>
      </c>
      <c r="B24" s="30" t="s">
        <v>91</v>
      </c>
      <c r="C24" s="26" t="s">
        <v>87</v>
      </c>
      <c r="D24" s="27"/>
      <c r="E24" s="31"/>
      <c r="F24" s="31"/>
      <c r="G24" s="31"/>
      <c r="H24" s="31"/>
      <c r="I24" s="31"/>
    </row>
    <row r="25" spans="1:9" ht="15.75">
      <c r="A25" s="29" t="s">
        <v>112</v>
      </c>
      <c r="B25" s="30" t="s">
        <v>93</v>
      </c>
      <c r="C25" s="26" t="s">
        <v>87</v>
      </c>
      <c r="D25" s="27"/>
      <c r="E25" s="31"/>
      <c r="F25" s="31"/>
      <c r="G25" s="31"/>
      <c r="H25" s="31"/>
      <c r="I25" s="31"/>
    </row>
    <row r="26" spans="1:9" ht="15.75">
      <c r="A26" s="29" t="s">
        <v>113</v>
      </c>
      <c r="B26" s="30" t="s">
        <v>95</v>
      </c>
      <c r="C26" s="26" t="s">
        <v>87</v>
      </c>
      <c r="D26" s="27"/>
      <c r="E26" s="31"/>
      <c r="F26" s="31"/>
      <c r="G26" s="31"/>
      <c r="H26" s="31"/>
      <c r="I26" s="31"/>
    </row>
    <row r="27" spans="1:9" ht="15.75">
      <c r="A27" s="29" t="s">
        <v>114</v>
      </c>
      <c r="B27" s="30" t="s">
        <v>97</v>
      </c>
      <c r="C27" s="26" t="s">
        <v>87</v>
      </c>
      <c r="D27" s="27"/>
      <c r="E27" s="31"/>
      <c r="F27" s="31"/>
      <c r="G27" s="31"/>
      <c r="H27" s="31"/>
      <c r="I27" s="31"/>
    </row>
    <row r="28" spans="1:9" ht="15.75">
      <c r="A28" s="29" t="s">
        <v>115</v>
      </c>
      <c r="B28" s="30" t="s">
        <v>99</v>
      </c>
      <c r="C28" s="26" t="s">
        <v>87</v>
      </c>
      <c r="D28" s="27"/>
      <c r="E28" s="31"/>
      <c r="F28" s="31"/>
      <c r="G28" s="31"/>
      <c r="H28" s="31"/>
      <c r="I28" s="31"/>
    </row>
    <row r="29" spans="1:9" ht="47.85" customHeight="1">
      <c r="A29" s="29">
        <v>2</v>
      </c>
      <c r="B29" s="30" t="s">
        <v>116</v>
      </c>
      <c r="C29" s="26"/>
      <c r="D29" s="27"/>
      <c r="E29" s="31"/>
      <c r="F29" s="31"/>
      <c r="G29" s="31"/>
      <c r="H29" s="31"/>
      <c r="I29" s="31"/>
    </row>
    <row r="30" spans="1:9" ht="15.75">
      <c r="A30" s="29" t="s">
        <v>117</v>
      </c>
      <c r="B30" s="30" t="s">
        <v>118</v>
      </c>
      <c r="C30" s="26"/>
      <c r="D30" s="27"/>
      <c r="E30" s="31"/>
      <c r="F30" s="31"/>
      <c r="G30" s="31"/>
      <c r="H30" s="31"/>
      <c r="I30" s="31"/>
    </row>
    <row r="31" spans="1:9" ht="32.85" customHeight="1">
      <c r="A31" s="29" t="s">
        <v>119</v>
      </c>
      <c r="B31" s="30" t="s">
        <v>120</v>
      </c>
      <c r="C31" s="26" t="s">
        <v>121</v>
      </c>
      <c r="D31" s="27"/>
      <c r="E31" s="31"/>
      <c r="F31" s="31"/>
      <c r="G31" s="31"/>
      <c r="H31" s="31"/>
      <c r="I31" s="31"/>
    </row>
    <row r="32" spans="1:9" ht="15.75" hidden="1">
      <c r="A32" s="29" t="s">
        <v>122</v>
      </c>
      <c r="B32" s="30" t="s">
        <v>123</v>
      </c>
      <c r="C32" s="26"/>
      <c r="D32" s="27"/>
      <c r="E32" s="31"/>
      <c r="F32" s="31"/>
      <c r="G32" s="31"/>
      <c r="H32" s="31"/>
      <c r="I32" s="31"/>
    </row>
    <row r="33" spans="1:9" ht="48.75" customHeight="1">
      <c r="A33" s="29">
        <v>3</v>
      </c>
      <c r="B33" s="30" t="s">
        <v>124</v>
      </c>
      <c r="C33" s="26"/>
      <c r="D33" s="27">
        <v>1</v>
      </c>
      <c r="E33" s="31">
        <v>1</v>
      </c>
      <c r="F33" s="31">
        <v>1</v>
      </c>
      <c r="G33" s="31">
        <v>1</v>
      </c>
      <c r="H33" s="31">
        <v>1</v>
      </c>
      <c r="I33" s="31">
        <v>1</v>
      </c>
    </row>
    <row r="34" spans="1:9" ht="15.75">
      <c r="A34" s="29" t="s">
        <v>125</v>
      </c>
      <c r="B34" s="30" t="s">
        <v>118</v>
      </c>
      <c r="C34" s="26"/>
      <c r="D34" s="27">
        <v>1</v>
      </c>
      <c r="E34" s="31">
        <v>1</v>
      </c>
      <c r="F34" s="31">
        <v>1</v>
      </c>
      <c r="G34" s="31">
        <v>1</v>
      </c>
      <c r="H34" s="31">
        <v>1</v>
      </c>
      <c r="I34" s="31">
        <v>1</v>
      </c>
    </row>
    <row r="35" spans="1:9" ht="34.9" customHeight="1">
      <c r="A35" s="29" t="s">
        <v>126</v>
      </c>
      <c r="B35" s="30" t="s">
        <v>120</v>
      </c>
      <c r="C35" s="26" t="s">
        <v>121</v>
      </c>
      <c r="D35" s="27">
        <v>9.6</v>
      </c>
      <c r="E35" s="31">
        <v>9.6</v>
      </c>
      <c r="F35" s="31">
        <v>9.6</v>
      </c>
      <c r="G35" s="31">
        <v>9.6</v>
      </c>
      <c r="H35" s="31">
        <v>9.6</v>
      </c>
      <c r="I35" s="31">
        <v>9.6</v>
      </c>
    </row>
    <row r="36" spans="1:9" ht="15.75" hidden="1">
      <c r="A36" s="29" t="s">
        <v>122</v>
      </c>
      <c r="B36" s="30" t="s">
        <v>123</v>
      </c>
      <c r="C36" s="26"/>
      <c r="D36" s="27"/>
      <c r="E36" s="31"/>
      <c r="F36" s="31"/>
      <c r="G36" s="31"/>
      <c r="H36" s="31"/>
      <c r="I36" s="31"/>
    </row>
    <row r="37" spans="1:9" ht="30" customHeight="1">
      <c r="A37" s="29">
        <v>4</v>
      </c>
      <c r="B37" s="30" t="s">
        <v>127</v>
      </c>
      <c r="C37" s="26" t="s">
        <v>121</v>
      </c>
      <c r="D37" s="27">
        <v>9.6</v>
      </c>
      <c r="E37" s="31">
        <v>9.6</v>
      </c>
      <c r="F37" s="31">
        <v>9.6</v>
      </c>
      <c r="G37" s="31">
        <v>9.6</v>
      </c>
      <c r="H37" s="31">
        <v>9.6</v>
      </c>
      <c r="I37" s="31">
        <v>9.6</v>
      </c>
    </row>
    <row r="38" spans="1:9" ht="15.75">
      <c r="A38" s="29" t="s">
        <v>128</v>
      </c>
      <c r="B38" s="30" t="s">
        <v>129</v>
      </c>
      <c r="C38" s="26" t="s">
        <v>121</v>
      </c>
      <c r="D38" s="27"/>
      <c r="E38" s="31"/>
      <c r="F38" s="31"/>
      <c r="G38" s="31"/>
      <c r="H38" s="31"/>
      <c r="I38" s="31"/>
    </row>
    <row r="39" spans="1:9" ht="15.75">
      <c r="A39" s="29" t="s">
        <v>130</v>
      </c>
      <c r="B39" s="30" t="s">
        <v>131</v>
      </c>
      <c r="C39" s="26"/>
      <c r="D39" s="27"/>
      <c r="E39" s="31"/>
      <c r="F39" s="31"/>
      <c r="G39" s="31"/>
      <c r="H39" s="31"/>
      <c r="I39" s="31"/>
    </row>
    <row r="40" spans="1:9" ht="15.75">
      <c r="A40" s="29" t="s">
        <v>132</v>
      </c>
      <c r="B40" s="30" t="s">
        <v>133</v>
      </c>
      <c r="C40" s="26" t="s">
        <v>121</v>
      </c>
      <c r="D40" s="27"/>
      <c r="E40" s="31"/>
      <c r="F40" s="31"/>
      <c r="G40" s="31"/>
      <c r="H40" s="31"/>
      <c r="I40" s="31"/>
    </row>
    <row r="41" spans="1:9" ht="15.75">
      <c r="A41" s="29" t="s">
        <v>134</v>
      </c>
      <c r="B41" s="30" t="s">
        <v>135</v>
      </c>
      <c r="C41" s="26" t="s">
        <v>121</v>
      </c>
      <c r="D41" s="27"/>
      <c r="E41" s="31"/>
      <c r="F41" s="31"/>
      <c r="G41" s="31"/>
      <c r="H41" s="31"/>
      <c r="I41" s="31"/>
    </row>
    <row r="42" spans="1:9" ht="15.75">
      <c r="A42" s="32"/>
    </row>
    <row r="43" spans="1:9" ht="15.75">
      <c r="A43" s="22" t="s">
        <v>1118</v>
      </c>
      <c r="B43" s="33"/>
      <c r="C43" s="34"/>
    </row>
    <row r="44" spans="1:9" ht="15.75">
      <c r="A44" s="32"/>
    </row>
    <row r="45" spans="1:9" ht="15.75">
      <c r="A45" s="32"/>
    </row>
    <row r="46" spans="1:9" ht="15.75">
      <c r="A46" s="32"/>
    </row>
    <row r="47" spans="1:9" ht="36" customHeight="1">
      <c r="A47" s="580" t="s">
        <v>138</v>
      </c>
      <c r="B47" s="580"/>
      <c r="C47" s="580"/>
      <c r="D47" s="580"/>
      <c r="E47" s="580"/>
    </row>
  </sheetData>
  <mergeCells count="11">
    <mergeCell ref="A47:E47"/>
    <mergeCell ref="A1:I1"/>
    <mergeCell ref="A4:E4"/>
    <mergeCell ref="B6:B7"/>
    <mergeCell ref="C6:C7"/>
    <mergeCell ref="D6:D7"/>
    <mergeCell ref="E6:E7"/>
    <mergeCell ref="F6:F7"/>
    <mergeCell ref="G6:G7"/>
    <mergeCell ref="H6:H7"/>
    <mergeCell ref="I6:I7"/>
  </mergeCells>
  <pageMargins left="0.70826771653543308" right="0.51181102362204722" top="0.78740157480314965" bottom="0.74803149606299213" header="0.39370078740157477" footer="0.3543307086614173"/>
  <pageSetup paperSize="9" scale="70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MJ42"/>
  <sheetViews>
    <sheetView zoomScale="50" zoomScaleNormal="50" zoomScaleSheetLayoutView="70" workbookViewId="0">
      <selection activeCell="P27" sqref="P27"/>
    </sheetView>
  </sheetViews>
  <sheetFormatPr defaultRowHeight="18.75"/>
  <cols>
    <col min="1" max="1" width="5.75" style="511" customWidth="1"/>
    <col min="2" max="2" width="26.5" style="504" customWidth="1"/>
    <col min="3" max="3" width="8.875" style="507" customWidth="1"/>
    <col min="4" max="5" width="9.25" style="507" customWidth="1"/>
    <col min="6" max="6" width="8.5" style="507" customWidth="1"/>
    <col min="7" max="7" width="10" style="507" customWidth="1"/>
    <col min="8" max="8" width="8.625" style="507" customWidth="1"/>
    <col min="9" max="9" width="9.125" style="507" customWidth="1"/>
    <col min="10" max="10" width="9.25" style="507" customWidth="1"/>
    <col min="11" max="12" width="8.375" style="507" customWidth="1"/>
    <col min="13" max="13" width="8.625" style="507" customWidth="1"/>
    <col min="14" max="14" width="7.875" style="507" customWidth="1"/>
    <col min="15" max="15" width="10.25" style="507" customWidth="1"/>
    <col min="16" max="16" width="8.25" style="507" customWidth="1"/>
    <col min="17" max="17" width="7.5" style="507" customWidth="1"/>
    <col min="18" max="18" width="8.125" style="507" bestFit="1" customWidth="1"/>
    <col min="19" max="19" width="8.75" style="507" bestFit="1" customWidth="1"/>
    <col min="20" max="20" width="8.125" style="507" customWidth="1"/>
    <col min="21" max="21" width="11.25" style="507" customWidth="1"/>
    <col min="22" max="22" width="8.5" style="507" customWidth="1"/>
    <col min="23" max="23" width="10.25" style="507" customWidth="1"/>
    <col min="24" max="26" width="8.5" style="507" customWidth="1"/>
    <col min="27" max="27" width="9.25" style="507" customWidth="1"/>
    <col min="28" max="28" width="8.5" style="507" customWidth="1"/>
    <col min="29" max="29" width="9.125" style="507" customWidth="1"/>
    <col min="30" max="30" width="8.5" style="507" customWidth="1"/>
    <col min="31" max="31" width="9.75" style="507" customWidth="1"/>
    <col min="32" max="34" width="8.5" style="507" customWidth="1"/>
    <col min="35" max="35" width="9.125" style="507" customWidth="1"/>
    <col min="36" max="36" width="8.5" style="507" customWidth="1"/>
    <col min="37" max="37" width="8.875" style="507" customWidth="1"/>
    <col min="38" max="38" width="8.5" style="507" customWidth="1"/>
    <col min="39" max="39" width="9.625" style="507" customWidth="1"/>
    <col min="40" max="41" width="8.5" style="504" customWidth="1"/>
    <col min="42" max="42" width="1.625" style="504" customWidth="1"/>
    <col min="43" max="43" width="9" style="504" customWidth="1"/>
    <col min="44" max="44" width="7.625" style="504" customWidth="1"/>
    <col min="45" max="45" width="9.375" style="504" customWidth="1"/>
    <col min="46" max="46" width="8.5" style="504" customWidth="1"/>
    <col min="47" max="47" width="9.75" style="504" customWidth="1"/>
    <col min="48" max="48" width="6.375" style="504" customWidth="1"/>
    <col min="49" max="49" width="5.5" style="504" customWidth="1"/>
    <col min="50" max="50" width="5.25" style="504" customWidth="1"/>
    <col min="51" max="51" width="34.5" style="504" customWidth="1"/>
    <col min="52" max="1024" width="8.5" style="504" customWidth="1"/>
    <col min="1025" max="16384" width="9" style="505"/>
  </cols>
  <sheetData>
    <row r="1" spans="1:51">
      <c r="A1" s="570" t="s">
        <v>139</v>
      </c>
      <c r="B1" s="570"/>
      <c r="C1" s="570"/>
      <c r="D1" s="570"/>
      <c r="E1" s="570"/>
      <c r="F1" s="570"/>
      <c r="G1" s="570"/>
      <c r="H1" s="570"/>
      <c r="I1" s="570"/>
      <c r="J1" s="570"/>
      <c r="K1" s="570"/>
      <c r="L1" s="570"/>
      <c r="M1" s="570"/>
      <c r="N1" s="570"/>
      <c r="O1" s="570"/>
      <c r="P1" s="570"/>
      <c r="Q1" s="570"/>
      <c r="R1" s="570"/>
      <c r="S1" s="570"/>
      <c r="T1" s="570"/>
      <c r="U1" s="570"/>
      <c r="V1" s="570"/>
      <c r="W1" s="570"/>
      <c r="X1" s="570"/>
      <c r="Y1" s="570"/>
      <c r="Z1" s="570"/>
      <c r="AA1" s="570"/>
      <c r="AB1" s="570"/>
      <c r="AC1" s="570"/>
      <c r="AD1" s="570"/>
      <c r="AE1" s="570"/>
      <c r="AF1" s="570"/>
      <c r="AG1" s="570"/>
      <c r="AH1" s="570"/>
      <c r="AI1" s="570"/>
      <c r="AJ1" s="570"/>
      <c r="AK1" s="570"/>
      <c r="AL1" s="570"/>
      <c r="AM1" s="570"/>
      <c r="AN1" s="570"/>
      <c r="AO1" s="570"/>
      <c r="AP1" s="570"/>
      <c r="AQ1" s="570"/>
      <c r="AR1" s="570"/>
      <c r="AS1" s="570"/>
      <c r="AT1" s="570"/>
      <c r="AU1" s="570"/>
    </row>
    <row r="2" spans="1:51">
      <c r="A2" s="570" t="s">
        <v>140</v>
      </c>
      <c r="B2" s="570"/>
      <c r="C2" s="570"/>
      <c r="D2" s="570"/>
      <c r="E2" s="570"/>
      <c r="F2" s="570"/>
      <c r="G2" s="570"/>
      <c r="H2" s="570"/>
      <c r="I2" s="570"/>
      <c r="J2" s="570"/>
      <c r="K2" s="570"/>
      <c r="L2" s="570"/>
      <c r="M2" s="570"/>
      <c r="N2" s="570"/>
      <c r="O2" s="570"/>
      <c r="P2" s="570"/>
      <c r="Q2" s="570"/>
      <c r="R2" s="570"/>
      <c r="S2" s="570"/>
      <c r="T2" s="570"/>
      <c r="U2" s="570"/>
      <c r="V2" s="570"/>
      <c r="W2" s="570"/>
      <c r="X2" s="570"/>
      <c r="Y2" s="570"/>
      <c r="Z2" s="570"/>
      <c r="AA2" s="570"/>
      <c r="AB2" s="570"/>
      <c r="AC2" s="570"/>
      <c r="AD2" s="570"/>
      <c r="AE2" s="570"/>
      <c r="AF2" s="570"/>
      <c r="AG2" s="570"/>
      <c r="AH2" s="570"/>
      <c r="AI2" s="570"/>
      <c r="AJ2" s="570"/>
      <c r="AK2" s="570"/>
      <c r="AL2" s="570"/>
      <c r="AM2" s="570"/>
      <c r="AN2" s="570"/>
      <c r="AO2" s="570"/>
      <c r="AP2" s="570"/>
      <c r="AQ2" s="570"/>
      <c r="AR2" s="570"/>
      <c r="AS2" s="570"/>
      <c r="AT2" s="570"/>
      <c r="AU2" s="570"/>
    </row>
    <row r="3" spans="1:51">
      <c r="A3" s="570" t="s">
        <v>141</v>
      </c>
      <c r="B3" s="570"/>
      <c r="C3" s="570"/>
      <c r="D3" s="570"/>
      <c r="E3" s="570"/>
      <c r="F3" s="570"/>
      <c r="G3" s="570"/>
      <c r="H3" s="570"/>
      <c r="I3" s="570"/>
      <c r="J3" s="570"/>
      <c r="K3" s="570"/>
      <c r="L3" s="570"/>
      <c r="M3" s="570"/>
      <c r="N3" s="570"/>
      <c r="O3" s="570"/>
      <c r="P3" s="570"/>
      <c r="Q3" s="570"/>
      <c r="R3" s="570"/>
      <c r="S3" s="570"/>
      <c r="T3" s="570"/>
      <c r="U3" s="570"/>
      <c r="V3" s="570"/>
      <c r="W3" s="570"/>
      <c r="X3" s="570"/>
      <c r="Y3" s="570"/>
      <c r="Z3" s="570"/>
      <c r="AA3" s="570"/>
      <c r="AB3" s="570"/>
      <c r="AC3" s="570"/>
      <c r="AD3" s="570"/>
      <c r="AE3" s="570"/>
      <c r="AF3" s="570"/>
      <c r="AG3" s="570"/>
      <c r="AH3" s="570"/>
      <c r="AI3" s="570"/>
      <c r="AJ3" s="570"/>
      <c r="AK3" s="570"/>
      <c r="AL3" s="570"/>
      <c r="AM3" s="570"/>
      <c r="AN3" s="570"/>
      <c r="AO3" s="570"/>
      <c r="AP3" s="570"/>
      <c r="AQ3" s="570"/>
      <c r="AR3" s="570"/>
      <c r="AS3" s="570"/>
      <c r="AT3" s="570"/>
      <c r="AU3" s="570"/>
    </row>
    <row r="4" spans="1:51">
      <c r="A4" s="570" t="s">
        <v>142</v>
      </c>
      <c r="B4" s="570"/>
      <c r="C4" s="570"/>
      <c r="D4" s="570"/>
      <c r="E4" s="570"/>
      <c r="F4" s="570"/>
      <c r="G4" s="570"/>
      <c r="H4" s="570"/>
      <c r="I4" s="570"/>
      <c r="J4" s="570"/>
      <c r="K4" s="570"/>
      <c r="L4" s="570"/>
      <c r="M4" s="570"/>
      <c r="N4" s="570"/>
      <c r="O4" s="570"/>
      <c r="P4" s="570"/>
      <c r="Q4" s="570"/>
      <c r="R4" s="570"/>
      <c r="S4" s="570"/>
      <c r="T4" s="570"/>
      <c r="U4" s="570"/>
      <c r="V4" s="570"/>
      <c r="W4" s="570"/>
      <c r="X4" s="570"/>
      <c r="Y4" s="570"/>
      <c r="Z4" s="570"/>
      <c r="AA4" s="570"/>
      <c r="AB4" s="570"/>
      <c r="AC4" s="570"/>
      <c r="AD4" s="570"/>
      <c r="AE4" s="570"/>
      <c r="AF4" s="570"/>
      <c r="AG4" s="570"/>
      <c r="AH4" s="570"/>
      <c r="AI4" s="570"/>
      <c r="AJ4" s="570"/>
      <c r="AK4" s="570"/>
      <c r="AL4" s="570"/>
      <c r="AM4" s="570"/>
      <c r="AN4" s="570"/>
      <c r="AO4" s="570"/>
      <c r="AP4" s="570"/>
      <c r="AQ4" s="570"/>
      <c r="AR4" s="570"/>
      <c r="AS4" s="570"/>
      <c r="AT4" s="570"/>
      <c r="AU4" s="570"/>
    </row>
    <row r="5" spans="1:51">
      <c r="A5" s="506"/>
    </row>
    <row r="6" spans="1:51">
      <c r="A6" s="569" t="s">
        <v>143</v>
      </c>
      <c r="B6" s="569"/>
      <c r="C6" s="569"/>
      <c r="D6" s="569"/>
      <c r="E6" s="569"/>
      <c r="F6" s="569"/>
      <c r="G6" s="569"/>
      <c r="H6" s="569"/>
      <c r="I6" s="569"/>
      <c r="J6" s="569"/>
      <c r="K6" s="569"/>
      <c r="L6" s="569"/>
      <c r="M6" s="569"/>
      <c r="N6" s="569"/>
      <c r="O6" s="569"/>
      <c r="P6" s="569"/>
      <c r="Q6" s="569"/>
      <c r="R6" s="569"/>
      <c r="S6" s="569"/>
      <c r="T6" s="569"/>
      <c r="U6" s="569"/>
      <c r="V6" s="569"/>
      <c r="W6" s="569"/>
      <c r="X6" s="569"/>
      <c r="Y6" s="569"/>
      <c r="Z6" s="569"/>
      <c r="AA6" s="569"/>
      <c r="AB6" s="569"/>
      <c r="AC6" s="569"/>
      <c r="AD6" s="569"/>
      <c r="AE6" s="569"/>
      <c r="AF6" s="569"/>
      <c r="AG6" s="569"/>
      <c r="AH6" s="569"/>
      <c r="AI6" s="569"/>
      <c r="AJ6" s="569"/>
      <c r="AK6" s="569"/>
      <c r="AL6" s="569"/>
      <c r="AM6" s="569"/>
      <c r="AN6" s="569"/>
      <c r="AO6" s="569"/>
      <c r="AP6" s="569"/>
      <c r="AQ6" s="569"/>
      <c r="AR6" s="569"/>
      <c r="AS6" s="569"/>
      <c r="AT6" s="569"/>
      <c r="AU6" s="569"/>
    </row>
    <row r="7" spans="1:51" s="508" customFormat="1">
      <c r="A7" s="506"/>
      <c r="C7" s="509"/>
      <c r="D7" s="509"/>
      <c r="E7" s="509"/>
      <c r="F7" s="509"/>
      <c r="G7" s="509"/>
      <c r="H7" s="509"/>
      <c r="I7" s="509"/>
      <c r="J7" s="509"/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09"/>
      <c r="AA7" s="509"/>
      <c r="AB7" s="509"/>
      <c r="AC7" s="509"/>
      <c r="AD7" s="509"/>
      <c r="AE7" s="509"/>
      <c r="AF7" s="509"/>
      <c r="AG7" s="509"/>
      <c r="AH7" s="509"/>
      <c r="AI7" s="509"/>
      <c r="AJ7" s="509" t="s">
        <v>143</v>
      </c>
      <c r="AK7" s="509"/>
      <c r="AL7" s="509"/>
      <c r="AM7" s="509"/>
    </row>
    <row r="8" spans="1:51">
      <c r="A8" s="569"/>
      <c r="B8" s="569"/>
      <c r="C8" s="569"/>
      <c r="D8" s="569"/>
      <c r="E8" s="569"/>
      <c r="F8" s="569"/>
      <c r="G8" s="569"/>
      <c r="H8" s="569"/>
      <c r="I8" s="569"/>
      <c r="J8" s="569"/>
      <c r="K8" s="569"/>
      <c r="L8" s="569"/>
      <c r="M8" s="569"/>
      <c r="N8" s="569"/>
      <c r="O8" s="569"/>
      <c r="P8" s="569"/>
      <c r="Q8" s="569"/>
      <c r="R8" s="569"/>
      <c r="S8" s="569"/>
      <c r="T8" s="569"/>
      <c r="U8" s="569"/>
      <c r="V8" s="569"/>
      <c r="W8" s="569"/>
      <c r="X8" s="569"/>
      <c r="Y8" s="569"/>
      <c r="Z8" s="569"/>
      <c r="AA8" s="569"/>
      <c r="AB8" s="569"/>
      <c r="AC8" s="569"/>
      <c r="AD8" s="569"/>
      <c r="AE8" s="569"/>
      <c r="AF8" s="569"/>
      <c r="AG8" s="569"/>
      <c r="AH8" s="569"/>
      <c r="AI8" s="569"/>
      <c r="AJ8" s="569"/>
      <c r="AK8" s="569"/>
      <c r="AL8" s="569"/>
      <c r="AM8" s="569"/>
      <c r="AN8" s="569"/>
      <c r="AO8" s="569"/>
      <c r="AP8" s="569"/>
      <c r="AQ8" s="569"/>
      <c r="AR8" s="569"/>
      <c r="AS8" s="569"/>
      <c r="AT8" s="569"/>
      <c r="AU8" s="569"/>
    </row>
    <row r="9" spans="1:51">
      <c r="A9" s="510"/>
    </row>
    <row r="10" spans="1:51">
      <c r="A10" s="571" t="s">
        <v>144</v>
      </c>
      <c r="B10" s="571"/>
      <c r="C10" s="571"/>
      <c r="D10" s="571"/>
      <c r="E10" s="571"/>
      <c r="F10" s="571"/>
      <c r="G10" s="571"/>
      <c r="H10" s="571"/>
      <c r="I10" s="571"/>
      <c r="J10" s="571"/>
      <c r="K10" s="571"/>
      <c r="L10" s="571"/>
      <c r="M10" s="571"/>
      <c r="N10" s="571"/>
      <c r="O10" s="571"/>
      <c r="P10" s="571"/>
      <c r="Q10" s="571"/>
      <c r="R10" s="571"/>
      <c r="S10" s="571"/>
      <c r="T10" s="571"/>
      <c r="U10" s="571"/>
      <c r="V10" s="571"/>
      <c r="W10" s="571"/>
      <c r="X10" s="571"/>
      <c r="Y10" s="571"/>
      <c r="Z10" s="571"/>
      <c r="AA10" s="571"/>
      <c r="AB10" s="571"/>
      <c r="AC10" s="571"/>
      <c r="AD10" s="571"/>
      <c r="AE10" s="571"/>
      <c r="AF10" s="571"/>
      <c r="AG10" s="571"/>
      <c r="AH10" s="571"/>
      <c r="AI10" s="571"/>
      <c r="AJ10" s="571"/>
      <c r="AK10" s="571"/>
      <c r="AL10" s="571"/>
      <c r="AM10" s="571"/>
      <c r="AN10" s="571"/>
      <c r="AO10" s="571"/>
      <c r="AP10" s="571"/>
      <c r="AQ10" s="571"/>
      <c r="AR10" s="571"/>
      <c r="AS10" s="571"/>
      <c r="AT10" s="571"/>
      <c r="AU10" s="571"/>
    </row>
    <row r="11" spans="1:51" ht="19.5" thickBot="1">
      <c r="B11" s="570"/>
      <c r="C11" s="570"/>
      <c r="D11" s="570"/>
      <c r="E11" s="570"/>
      <c r="F11" s="570"/>
      <c r="G11" s="570"/>
      <c r="H11" s="570"/>
      <c r="I11" s="570"/>
      <c r="J11" s="570"/>
      <c r="K11" s="572"/>
      <c r="L11" s="572"/>
      <c r="M11" s="572"/>
      <c r="N11" s="572"/>
      <c r="O11" s="572"/>
      <c r="P11" s="572"/>
      <c r="Q11" s="572"/>
      <c r="R11" s="572"/>
      <c r="S11" s="572"/>
      <c r="T11" s="572"/>
      <c r="U11" s="572"/>
      <c r="V11" s="572"/>
      <c r="W11" s="572"/>
      <c r="X11" s="572"/>
      <c r="Y11" s="572"/>
      <c r="Z11" s="572"/>
      <c r="AA11" s="572"/>
      <c r="AB11" s="572"/>
      <c r="AC11" s="572"/>
      <c r="AD11" s="572"/>
      <c r="AE11" s="572"/>
      <c r="AF11" s="572"/>
      <c r="AG11" s="572"/>
      <c r="AH11" s="572"/>
      <c r="AI11" s="572"/>
      <c r="AJ11" s="572"/>
      <c r="AK11" s="572"/>
      <c r="AL11" s="572"/>
      <c r="AM11" s="572"/>
      <c r="AN11" s="572"/>
      <c r="AO11" s="572"/>
      <c r="AP11" s="572"/>
      <c r="AQ11" s="570"/>
      <c r="AR11" s="570"/>
      <c r="AS11" s="570"/>
      <c r="AT11" s="570"/>
      <c r="AU11" s="570"/>
    </row>
    <row r="12" spans="1:51" s="514" customFormat="1" ht="19.5" customHeight="1">
      <c r="A12" s="512" t="s">
        <v>80</v>
      </c>
      <c r="B12" s="606" t="s">
        <v>81</v>
      </c>
      <c r="C12" s="608" t="s">
        <v>1119</v>
      </c>
      <c r="D12" s="609"/>
      <c r="E12" s="609"/>
      <c r="F12" s="609"/>
      <c r="G12" s="609"/>
      <c r="H12" s="609"/>
      <c r="I12" s="609"/>
      <c r="J12" s="610"/>
      <c r="K12" s="611" t="s">
        <v>987</v>
      </c>
      <c r="L12" s="612"/>
      <c r="M12" s="612"/>
      <c r="N12" s="612"/>
      <c r="O12" s="612"/>
      <c r="P12" s="612"/>
      <c r="Q12" s="612"/>
      <c r="R12" s="612"/>
      <c r="S12" s="612" t="s">
        <v>1120</v>
      </c>
      <c r="T12" s="612"/>
      <c r="U12" s="612"/>
      <c r="V12" s="612"/>
      <c r="W12" s="612"/>
      <c r="X12" s="612"/>
      <c r="Y12" s="612"/>
      <c r="Z12" s="612"/>
      <c r="AA12" s="612" t="s">
        <v>989</v>
      </c>
      <c r="AB12" s="612"/>
      <c r="AC12" s="612"/>
      <c r="AD12" s="612"/>
      <c r="AE12" s="612"/>
      <c r="AF12" s="612"/>
      <c r="AG12" s="612"/>
      <c r="AH12" s="612"/>
      <c r="AI12" s="612" t="s">
        <v>990</v>
      </c>
      <c r="AJ12" s="612"/>
      <c r="AK12" s="612"/>
      <c r="AL12" s="612"/>
      <c r="AM12" s="612"/>
      <c r="AN12" s="612"/>
      <c r="AO12" s="612"/>
      <c r="AP12" s="613"/>
      <c r="AQ12" s="614" t="s">
        <v>1121</v>
      </c>
      <c r="AR12" s="614"/>
      <c r="AS12" s="614"/>
      <c r="AT12" s="614"/>
      <c r="AU12" s="614"/>
      <c r="AV12" s="614"/>
      <c r="AW12" s="614"/>
      <c r="AX12" s="614"/>
      <c r="AY12" s="513"/>
    </row>
    <row r="13" spans="1:51">
      <c r="A13" s="515" t="s">
        <v>84</v>
      </c>
      <c r="B13" s="607"/>
      <c r="C13" s="615" t="s">
        <v>145</v>
      </c>
      <c r="D13" s="598" t="s">
        <v>146</v>
      </c>
      <c r="E13" s="598"/>
      <c r="F13" s="598"/>
      <c r="G13" s="598"/>
      <c r="H13" s="598"/>
      <c r="I13" s="598"/>
      <c r="J13" s="618"/>
      <c r="K13" s="615" t="s">
        <v>145</v>
      </c>
      <c r="L13" s="598" t="s">
        <v>146</v>
      </c>
      <c r="M13" s="598"/>
      <c r="N13" s="598"/>
      <c r="O13" s="598"/>
      <c r="P13" s="598"/>
      <c r="Q13" s="598"/>
      <c r="R13" s="598"/>
      <c r="S13" s="616" t="s">
        <v>145</v>
      </c>
      <c r="T13" s="598" t="s">
        <v>146</v>
      </c>
      <c r="U13" s="598"/>
      <c r="V13" s="598"/>
      <c r="W13" s="598"/>
      <c r="X13" s="598"/>
      <c r="Y13" s="598"/>
      <c r="Z13" s="598"/>
      <c r="AA13" s="616" t="s">
        <v>145</v>
      </c>
      <c r="AB13" s="598" t="s">
        <v>146</v>
      </c>
      <c r="AC13" s="598"/>
      <c r="AD13" s="598"/>
      <c r="AE13" s="598"/>
      <c r="AF13" s="598"/>
      <c r="AG13" s="598"/>
      <c r="AH13" s="598"/>
      <c r="AI13" s="616" t="s">
        <v>145</v>
      </c>
      <c r="AJ13" s="598" t="s">
        <v>146</v>
      </c>
      <c r="AK13" s="598"/>
      <c r="AL13" s="598"/>
      <c r="AM13" s="598"/>
      <c r="AN13" s="598"/>
      <c r="AO13" s="598"/>
      <c r="AP13" s="601"/>
      <c r="AQ13" s="617" t="s">
        <v>145</v>
      </c>
      <c r="AR13" s="597" t="s">
        <v>146</v>
      </c>
      <c r="AS13" s="597"/>
      <c r="AT13" s="597"/>
      <c r="AU13" s="597"/>
      <c r="AV13" s="597"/>
      <c r="AW13" s="597"/>
      <c r="AX13" s="597"/>
      <c r="AY13" s="516"/>
    </row>
    <row r="14" spans="1:51">
      <c r="A14" s="517"/>
      <c r="B14" s="607"/>
      <c r="C14" s="615"/>
      <c r="D14" s="599" t="s">
        <v>147</v>
      </c>
      <c r="E14" s="599" t="s">
        <v>148</v>
      </c>
      <c r="F14" s="598" t="s">
        <v>146</v>
      </c>
      <c r="G14" s="598"/>
      <c r="H14" s="598"/>
      <c r="I14" s="598"/>
      <c r="J14" s="618"/>
      <c r="K14" s="615"/>
      <c r="L14" s="599" t="s">
        <v>147</v>
      </c>
      <c r="M14" s="599" t="s">
        <v>148</v>
      </c>
      <c r="N14" s="602" t="s">
        <v>146</v>
      </c>
      <c r="O14" s="603"/>
      <c r="P14" s="603"/>
      <c r="Q14" s="603"/>
      <c r="R14" s="604"/>
      <c r="S14" s="616"/>
      <c r="T14" s="599" t="s">
        <v>147</v>
      </c>
      <c r="U14" s="600" t="s">
        <v>148</v>
      </c>
      <c r="V14" s="602" t="s">
        <v>146</v>
      </c>
      <c r="W14" s="603"/>
      <c r="X14" s="603"/>
      <c r="Y14" s="603"/>
      <c r="Z14" s="604"/>
      <c r="AA14" s="616"/>
      <c r="AB14" s="599" t="s">
        <v>147</v>
      </c>
      <c r="AC14" s="600" t="s">
        <v>148</v>
      </c>
      <c r="AD14" s="598" t="s">
        <v>146</v>
      </c>
      <c r="AE14" s="598"/>
      <c r="AF14" s="598"/>
      <c r="AG14" s="598"/>
      <c r="AH14" s="598"/>
      <c r="AI14" s="616"/>
      <c r="AJ14" s="599" t="s">
        <v>147</v>
      </c>
      <c r="AK14" s="600" t="s">
        <v>148</v>
      </c>
      <c r="AL14" s="598" t="s">
        <v>146</v>
      </c>
      <c r="AM14" s="598"/>
      <c r="AN14" s="598"/>
      <c r="AO14" s="598"/>
      <c r="AP14" s="601"/>
      <c r="AQ14" s="617"/>
      <c r="AR14" s="596" t="s">
        <v>147</v>
      </c>
      <c r="AS14" s="596" t="s">
        <v>148</v>
      </c>
      <c r="AT14" s="597" t="s">
        <v>146</v>
      </c>
      <c r="AU14" s="597"/>
      <c r="AV14" s="597"/>
      <c r="AW14" s="597"/>
      <c r="AX14" s="597"/>
      <c r="AY14" s="516"/>
    </row>
    <row r="15" spans="1:51" ht="111" customHeight="1">
      <c r="A15" s="518"/>
      <c r="B15" s="607"/>
      <c r="C15" s="615"/>
      <c r="D15" s="599"/>
      <c r="E15" s="599"/>
      <c r="F15" s="519" t="s">
        <v>1122</v>
      </c>
      <c r="G15" s="519" t="s">
        <v>1123</v>
      </c>
      <c r="H15" s="519" t="s">
        <v>1124</v>
      </c>
      <c r="I15" s="519" t="s">
        <v>1125</v>
      </c>
      <c r="J15" s="520" t="s">
        <v>149</v>
      </c>
      <c r="K15" s="615"/>
      <c r="L15" s="599"/>
      <c r="M15" s="599"/>
      <c r="N15" s="519" t="s">
        <v>1122</v>
      </c>
      <c r="O15" s="519" t="s">
        <v>1123</v>
      </c>
      <c r="P15" s="519" t="s">
        <v>1124</v>
      </c>
      <c r="Q15" s="519" t="s">
        <v>1125</v>
      </c>
      <c r="R15" s="521" t="s">
        <v>149</v>
      </c>
      <c r="S15" s="616"/>
      <c r="T15" s="599"/>
      <c r="U15" s="600"/>
      <c r="V15" s="519" t="s">
        <v>1122</v>
      </c>
      <c r="W15" s="522" t="s">
        <v>1123</v>
      </c>
      <c r="X15" s="519" t="s">
        <v>1124</v>
      </c>
      <c r="Y15" s="519" t="s">
        <v>1125</v>
      </c>
      <c r="Z15" s="521" t="s">
        <v>149</v>
      </c>
      <c r="AA15" s="616"/>
      <c r="AB15" s="599"/>
      <c r="AC15" s="600"/>
      <c r="AD15" s="519" t="s">
        <v>1122</v>
      </c>
      <c r="AE15" s="522" t="s">
        <v>1123</v>
      </c>
      <c r="AF15" s="519" t="s">
        <v>1124</v>
      </c>
      <c r="AG15" s="519" t="s">
        <v>1125</v>
      </c>
      <c r="AH15" s="521" t="s">
        <v>149</v>
      </c>
      <c r="AI15" s="616"/>
      <c r="AJ15" s="599"/>
      <c r="AK15" s="600"/>
      <c r="AL15" s="519" t="s">
        <v>1122</v>
      </c>
      <c r="AM15" s="522" t="s">
        <v>1123</v>
      </c>
      <c r="AN15" s="523" t="s">
        <v>1124</v>
      </c>
      <c r="AO15" s="523" t="s">
        <v>1125</v>
      </c>
      <c r="AP15" s="524" t="s">
        <v>149</v>
      </c>
      <c r="AQ15" s="617"/>
      <c r="AR15" s="596"/>
      <c r="AS15" s="596"/>
      <c r="AT15" s="525" t="s">
        <v>1122</v>
      </c>
      <c r="AU15" s="525" t="s">
        <v>1123</v>
      </c>
      <c r="AV15" s="525" t="s">
        <v>1124</v>
      </c>
      <c r="AW15" s="525" t="s">
        <v>1125</v>
      </c>
      <c r="AX15" s="526" t="s">
        <v>149</v>
      </c>
    </row>
    <row r="16" spans="1:51">
      <c r="A16" s="527">
        <v>1</v>
      </c>
      <c r="B16" s="528" t="s">
        <v>85</v>
      </c>
      <c r="C16" s="529">
        <v>3</v>
      </c>
      <c r="D16" s="529">
        <v>4</v>
      </c>
      <c r="E16" s="529">
        <v>4</v>
      </c>
      <c r="F16" s="529">
        <v>6</v>
      </c>
      <c r="G16" s="529">
        <v>5</v>
      </c>
      <c r="H16" s="529">
        <v>6</v>
      </c>
      <c r="I16" s="529">
        <v>6</v>
      </c>
      <c r="J16" s="530">
        <v>8</v>
      </c>
      <c r="K16" s="530">
        <v>6</v>
      </c>
      <c r="L16" s="531">
        <v>10</v>
      </c>
      <c r="M16" s="530">
        <v>7</v>
      </c>
      <c r="N16" s="530">
        <v>12</v>
      </c>
      <c r="O16" s="530">
        <v>8</v>
      </c>
      <c r="P16" s="530">
        <v>14</v>
      </c>
      <c r="Q16" s="530">
        <v>9</v>
      </c>
      <c r="R16" s="530">
        <v>16</v>
      </c>
      <c r="S16" s="530">
        <v>9</v>
      </c>
      <c r="T16" s="530">
        <v>18</v>
      </c>
      <c r="U16" s="530">
        <v>10</v>
      </c>
      <c r="V16" s="530">
        <v>12</v>
      </c>
      <c r="W16" s="530">
        <v>11</v>
      </c>
      <c r="X16" s="530">
        <v>14</v>
      </c>
      <c r="Y16" s="530">
        <v>12</v>
      </c>
      <c r="Z16" s="530">
        <v>16</v>
      </c>
      <c r="AA16" s="530">
        <v>12</v>
      </c>
      <c r="AB16" s="530">
        <v>18</v>
      </c>
      <c r="AC16" s="530">
        <v>13</v>
      </c>
      <c r="AD16" s="530">
        <v>12</v>
      </c>
      <c r="AE16" s="530">
        <v>14</v>
      </c>
      <c r="AF16" s="530">
        <v>14</v>
      </c>
      <c r="AG16" s="530">
        <v>15</v>
      </c>
      <c r="AH16" s="530">
        <v>16</v>
      </c>
      <c r="AI16" s="530">
        <v>15</v>
      </c>
      <c r="AJ16" s="530">
        <v>18</v>
      </c>
      <c r="AK16" s="530">
        <v>16</v>
      </c>
      <c r="AL16" s="530">
        <v>12</v>
      </c>
      <c r="AM16" s="530">
        <v>17</v>
      </c>
      <c r="AN16" s="530">
        <v>14</v>
      </c>
      <c r="AO16" s="530">
        <v>18</v>
      </c>
      <c r="AP16" s="532">
        <v>16</v>
      </c>
      <c r="AQ16" s="532">
        <v>18</v>
      </c>
      <c r="AR16" s="532">
        <v>18</v>
      </c>
      <c r="AS16" s="532">
        <v>19</v>
      </c>
      <c r="AT16" s="532">
        <v>12</v>
      </c>
      <c r="AU16" s="532">
        <v>20</v>
      </c>
      <c r="AV16" s="532">
        <v>14</v>
      </c>
      <c r="AW16" s="532">
        <v>21</v>
      </c>
      <c r="AX16" s="532">
        <v>18</v>
      </c>
    </row>
    <row r="17" spans="1:50" ht="69.75" customHeight="1">
      <c r="A17" s="527">
        <v>1</v>
      </c>
      <c r="B17" s="533" t="s">
        <v>150</v>
      </c>
      <c r="C17" s="456">
        <v>12.43</v>
      </c>
      <c r="D17" s="182">
        <v>12.43</v>
      </c>
      <c r="E17" s="182">
        <v>12.43</v>
      </c>
      <c r="F17" s="182">
        <v>12.43</v>
      </c>
      <c r="G17" s="182">
        <v>12.43</v>
      </c>
      <c r="H17" s="182">
        <f t="shared" ref="H17:AU17" si="0">H26+H27</f>
        <v>0</v>
      </c>
      <c r="I17" s="535">
        <f t="shared" si="0"/>
        <v>0</v>
      </c>
      <c r="J17" s="535">
        <f t="shared" si="0"/>
        <v>0</v>
      </c>
      <c r="K17" s="536">
        <v>11</v>
      </c>
      <c r="L17" s="536">
        <f t="shared" si="0"/>
        <v>0</v>
      </c>
      <c r="M17" s="536">
        <f>K17</f>
        <v>11</v>
      </c>
      <c r="N17" s="536">
        <f t="shared" si="0"/>
        <v>0</v>
      </c>
      <c r="O17" s="536">
        <f>K17</f>
        <v>11</v>
      </c>
      <c r="P17" s="535">
        <f t="shared" si="0"/>
        <v>0</v>
      </c>
      <c r="Q17" s="535">
        <f t="shared" si="0"/>
        <v>0</v>
      </c>
      <c r="R17" s="535">
        <f t="shared" si="0"/>
        <v>0</v>
      </c>
      <c r="S17" s="535">
        <v>10.95</v>
      </c>
      <c r="T17" s="535">
        <f t="shared" si="0"/>
        <v>0</v>
      </c>
      <c r="U17" s="535">
        <f>S17</f>
        <v>10.95</v>
      </c>
      <c r="V17" s="535">
        <f t="shared" si="0"/>
        <v>0.156</v>
      </c>
      <c r="W17" s="535">
        <f>S17</f>
        <v>10.95</v>
      </c>
      <c r="X17" s="535">
        <f t="shared" si="0"/>
        <v>0</v>
      </c>
      <c r="Y17" s="535">
        <f t="shared" si="0"/>
        <v>0</v>
      </c>
      <c r="Z17" s="535">
        <f t="shared" si="0"/>
        <v>0</v>
      </c>
      <c r="AA17" s="536">
        <v>10.9</v>
      </c>
      <c r="AB17" s="536">
        <f t="shared" si="0"/>
        <v>0</v>
      </c>
      <c r="AC17" s="536">
        <f>AA17</f>
        <v>10.9</v>
      </c>
      <c r="AD17" s="536">
        <f t="shared" si="0"/>
        <v>0</v>
      </c>
      <c r="AE17" s="536">
        <f>AA17</f>
        <v>10.9</v>
      </c>
      <c r="AF17" s="535">
        <f t="shared" si="0"/>
        <v>0</v>
      </c>
      <c r="AG17" s="535">
        <f t="shared" si="0"/>
        <v>0</v>
      </c>
      <c r="AH17" s="535">
        <f t="shared" si="0"/>
        <v>0</v>
      </c>
      <c r="AI17" s="535">
        <v>10.85</v>
      </c>
      <c r="AJ17" s="535">
        <f t="shared" si="0"/>
        <v>0</v>
      </c>
      <c r="AK17" s="535">
        <f t="shared" si="0"/>
        <v>10.85</v>
      </c>
      <c r="AL17" s="535">
        <f t="shared" si="0"/>
        <v>0</v>
      </c>
      <c r="AM17" s="535">
        <f t="shared" si="0"/>
        <v>10.85</v>
      </c>
      <c r="AN17" s="535">
        <f t="shared" si="0"/>
        <v>0</v>
      </c>
      <c r="AO17" s="535">
        <f t="shared" si="0"/>
        <v>0</v>
      </c>
      <c r="AP17" s="535">
        <f t="shared" si="0"/>
        <v>0</v>
      </c>
      <c r="AQ17" s="536">
        <v>10.8</v>
      </c>
      <c r="AR17" s="536">
        <f t="shared" si="0"/>
        <v>0</v>
      </c>
      <c r="AS17" s="536">
        <f t="shared" si="0"/>
        <v>10.8</v>
      </c>
      <c r="AT17" s="536">
        <f t="shared" si="0"/>
        <v>0</v>
      </c>
      <c r="AU17" s="536">
        <f t="shared" si="0"/>
        <v>10.8</v>
      </c>
      <c r="AV17" s="532"/>
      <c r="AW17" s="532"/>
      <c r="AX17" s="537"/>
    </row>
    <row r="18" spans="1:50" ht="20.25" customHeight="1">
      <c r="A18" s="605"/>
      <c r="B18" s="538" t="s">
        <v>151</v>
      </c>
      <c r="C18" s="594"/>
      <c r="D18" s="595"/>
      <c r="E18" s="595"/>
      <c r="F18" s="595"/>
      <c r="G18" s="595"/>
      <c r="H18" s="591"/>
      <c r="I18" s="586"/>
      <c r="J18" s="592"/>
      <c r="K18" s="591"/>
      <c r="L18" s="586"/>
      <c r="M18" s="586"/>
      <c r="N18" s="586"/>
      <c r="O18" s="586"/>
      <c r="P18" s="586"/>
      <c r="Q18" s="586"/>
      <c r="R18" s="586"/>
      <c r="S18" s="590"/>
      <c r="T18" s="590"/>
      <c r="U18" s="590"/>
      <c r="V18" s="590"/>
      <c r="W18" s="590"/>
      <c r="X18" s="586"/>
      <c r="Y18" s="586"/>
      <c r="Z18" s="586"/>
      <c r="AA18" s="586"/>
      <c r="AB18" s="586"/>
      <c r="AC18" s="586"/>
      <c r="AD18" s="586"/>
      <c r="AE18" s="586"/>
      <c r="AF18" s="586"/>
      <c r="AG18" s="586"/>
      <c r="AH18" s="586"/>
      <c r="AI18" s="590"/>
      <c r="AJ18" s="590"/>
      <c r="AK18" s="590"/>
      <c r="AL18" s="590"/>
      <c r="AM18" s="590"/>
      <c r="AN18" s="586"/>
      <c r="AO18" s="586"/>
      <c r="AP18" s="586"/>
      <c r="AQ18" s="586"/>
      <c r="AR18" s="586"/>
      <c r="AS18" s="586"/>
      <c r="AT18" s="586"/>
      <c r="AU18" s="586"/>
      <c r="AV18" s="586"/>
      <c r="AW18" s="586"/>
      <c r="AX18" s="586"/>
    </row>
    <row r="19" spans="1:50" ht="20.25" customHeight="1">
      <c r="A19" s="605"/>
      <c r="B19" s="538" t="s">
        <v>152</v>
      </c>
      <c r="C19" s="594"/>
      <c r="D19" s="595"/>
      <c r="E19" s="595"/>
      <c r="F19" s="595"/>
      <c r="G19" s="595"/>
      <c r="H19" s="591"/>
      <c r="I19" s="586"/>
      <c r="J19" s="592"/>
      <c r="K19" s="591"/>
      <c r="L19" s="586"/>
      <c r="M19" s="586"/>
      <c r="N19" s="586"/>
      <c r="O19" s="586"/>
      <c r="P19" s="586"/>
      <c r="Q19" s="586"/>
      <c r="R19" s="586"/>
      <c r="S19" s="590"/>
      <c r="T19" s="590"/>
      <c r="U19" s="590"/>
      <c r="V19" s="590"/>
      <c r="W19" s="590"/>
      <c r="X19" s="586"/>
      <c r="Y19" s="586"/>
      <c r="Z19" s="586"/>
      <c r="AA19" s="586"/>
      <c r="AB19" s="586"/>
      <c r="AC19" s="586"/>
      <c r="AD19" s="586"/>
      <c r="AE19" s="586"/>
      <c r="AF19" s="586"/>
      <c r="AG19" s="586"/>
      <c r="AH19" s="586"/>
      <c r="AI19" s="590"/>
      <c r="AJ19" s="590"/>
      <c r="AK19" s="590"/>
      <c r="AL19" s="590"/>
      <c r="AM19" s="590"/>
      <c r="AN19" s="586"/>
      <c r="AO19" s="586"/>
      <c r="AP19" s="586"/>
      <c r="AQ19" s="586"/>
      <c r="AR19" s="586"/>
      <c r="AS19" s="586"/>
      <c r="AT19" s="586"/>
      <c r="AU19" s="586"/>
      <c r="AV19" s="586"/>
      <c r="AW19" s="586"/>
      <c r="AX19" s="586"/>
    </row>
    <row r="20" spans="1:50" ht="20.25" customHeight="1">
      <c r="A20" s="527"/>
      <c r="B20" s="533" t="s">
        <v>153</v>
      </c>
      <c r="C20" s="534"/>
      <c r="D20" s="535"/>
      <c r="E20" s="535"/>
      <c r="F20" s="535"/>
      <c r="G20" s="539"/>
      <c r="H20" s="540"/>
      <c r="I20" s="540"/>
      <c r="J20" s="541"/>
      <c r="K20" s="540"/>
      <c r="L20" s="540"/>
      <c r="M20" s="540"/>
      <c r="N20" s="540"/>
      <c r="O20" s="540"/>
      <c r="P20" s="529"/>
      <c r="Q20" s="529"/>
      <c r="R20" s="529"/>
      <c r="S20" s="542"/>
      <c r="T20" s="542"/>
      <c r="U20" s="542"/>
      <c r="V20" s="542"/>
      <c r="W20" s="542"/>
      <c r="X20" s="529"/>
      <c r="Y20" s="529"/>
      <c r="Z20" s="529"/>
      <c r="AA20" s="540"/>
      <c r="AB20" s="540"/>
      <c r="AC20" s="540"/>
      <c r="AD20" s="540"/>
      <c r="AE20" s="540"/>
      <c r="AF20" s="529"/>
      <c r="AG20" s="529"/>
      <c r="AH20" s="529"/>
      <c r="AI20" s="542"/>
      <c r="AJ20" s="542"/>
      <c r="AK20" s="542"/>
      <c r="AL20" s="542"/>
      <c r="AM20" s="542"/>
      <c r="AN20" s="543"/>
      <c r="AO20" s="543"/>
      <c r="AP20" s="543"/>
      <c r="AQ20" s="540"/>
      <c r="AR20" s="540"/>
      <c r="AS20" s="540"/>
      <c r="AT20" s="540"/>
      <c r="AU20" s="540"/>
      <c r="AV20" s="532"/>
      <c r="AW20" s="532"/>
      <c r="AX20" s="532"/>
    </row>
    <row r="21" spans="1:50" ht="20.25" customHeight="1">
      <c r="A21" s="527"/>
      <c r="B21" s="533" t="s">
        <v>154</v>
      </c>
      <c r="C21" s="534">
        <f>C17</f>
        <v>12.43</v>
      </c>
      <c r="D21" s="535">
        <f>D17</f>
        <v>12.43</v>
      </c>
      <c r="E21" s="535">
        <f>E17</f>
        <v>12.43</v>
      </c>
      <c r="F21" s="535">
        <f>F17</f>
        <v>12.43</v>
      </c>
      <c r="G21" s="535">
        <f>G17</f>
        <v>12.43</v>
      </c>
      <c r="H21" s="536"/>
      <c r="I21" s="536"/>
      <c r="J21" s="536"/>
      <c r="K21" s="536">
        <f>K17</f>
        <v>11</v>
      </c>
      <c r="L21" s="536"/>
      <c r="M21" s="536">
        <f>M17</f>
        <v>11</v>
      </c>
      <c r="N21" s="536"/>
      <c r="O21" s="536">
        <f>O17</f>
        <v>11</v>
      </c>
      <c r="P21" s="544"/>
      <c r="Q21" s="544"/>
      <c r="R21" s="544"/>
      <c r="S21" s="535">
        <f>S17</f>
        <v>10.95</v>
      </c>
      <c r="T21" s="535"/>
      <c r="U21" s="535">
        <f>U17</f>
        <v>10.95</v>
      </c>
      <c r="V21" s="535"/>
      <c r="W21" s="535">
        <f>W17</f>
        <v>10.95</v>
      </c>
      <c r="X21" s="544"/>
      <c r="Y21" s="544"/>
      <c r="Z21" s="544"/>
      <c r="AA21" s="536">
        <f>AA17</f>
        <v>10.9</v>
      </c>
      <c r="AB21" s="536"/>
      <c r="AC21" s="536">
        <f>AC17</f>
        <v>10.9</v>
      </c>
      <c r="AD21" s="536"/>
      <c r="AE21" s="536">
        <f>AE17</f>
        <v>10.9</v>
      </c>
      <c r="AF21" s="544"/>
      <c r="AG21" s="544"/>
      <c r="AH21" s="544"/>
      <c r="AI21" s="535">
        <f>AI17</f>
        <v>10.85</v>
      </c>
      <c r="AJ21" s="535"/>
      <c r="AK21" s="535">
        <f>AK17</f>
        <v>10.85</v>
      </c>
      <c r="AL21" s="535"/>
      <c r="AM21" s="535">
        <f>AM17</f>
        <v>10.85</v>
      </c>
      <c r="AN21" s="545"/>
      <c r="AO21" s="545"/>
      <c r="AP21" s="545"/>
      <c r="AQ21" s="536">
        <f>AQ17</f>
        <v>10.8</v>
      </c>
      <c r="AR21" s="546"/>
      <c r="AS21" s="536">
        <f>AS17</f>
        <v>10.8</v>
      </c>
      <c r="AT21" s="536">
        <f>AT17</f>
        <v>0</v>
      </c>
      <c r="AU21" s="536">
        <f>AU17</f>
        <v>10.8</v>
      </c>
      <c r="AV21" s="532"/>
      <c r="AW21" s="532"/>
      <c r="AX21" s="537"/>
    </row>
    <row r="22" spans="1:50" ht="20.25" customHeight="1">
      <c r="A22" s="527"/>
      <c r="B22" s="533" t="s">
        <v>155</v>
      </c>
      <c r="C22" s="534"/>
      <c r="D22" s="535"/>
      <c r="E22" s="535"/>
      <c r="F22" s="535"/>
      <c r="G22" s="547"/>
      <c r="H22" s="548"/>
      <c r="I22" s="548"/>
      <c r="J22" s="549"/>
      <c r="K22" s="548"/>
      <c r="L22" s="548"/>
      <c r="M22" s="548"/>
      <c r="N22" s="548"/>
      <c r="O22" s="548"/>
      <c r="P22" s="530"/>
      <c r="Q22" s="530"/>
      <c r="R22" s="530"/>
      <c r="S22" s="550"/>
      <c r="T22" s="550"/>
      <c r="U22" s="550"/>
      <c r="V22" s="550"/>
      <c r="W22" s="550"/>
      <c r="X22" s="530"/>
      <c r="Y22" s="530"/>
      <c r="Z22" s="530"/>
      <c r="AA22" s="548"/>
      <c r="AB22" s="548"/>
      <c r="AC22" s="548"/>
      <c r="AD22" s="548"/>
      <c r="AE22" s="548"/>
      <c r="AF22" s="530"/>
      <c r="AG22" s="530"/>
      <c r="AH22" s="530"/>
      <c r="AI22" s="550"/>
      <c r="AJ22" s="550"/>
      <c r="AK22" s="550"/>
      <c r="AL22" s="550"/>
      <c r="AM22" s="550"/>
      <c r="AN22" s="532"/>
      <c r="AO22" s="532"/>
      <c r="AP22" s="532"/>
      <c r="AQ22" s="548"/>
      <c r="AR22" s="548"/>
      <c r="AS22" s="548"/>
      <c r="AT22" s="548"/>
      <c r="AU22" s="548"/>
      <c r="AV22" s="532"/>
      <c r="AW22" s="532"/>
      <c r="AX22" s="537"/>
    </row>
    <row r="23" spans="1:50" ht="20.25" customHeight="1">
      <c r="A23" s="527">
        <v>2</v>
      </c>
      <c r="B23" s="533" t="s">
        <v>156</v>
      </c>
      <c r="C23" s="534"/>
      <c r="D23" s="535"/>
      <c r="E23" s="535"/>
      <c r="F23" s="535"/>
      <c r="G23" s="535"/>
      <c r="H23" s="548"/>
      <c r="I23" s="548"/>
      <c r="J23" s="549"/>
      <c r="K23" s="548"/>
      <c r="L23" s="548"/>
      <c r="M23" s="548"/>
      <c r="N23" s="548"/>
      <c r="O23" s="548"/>
      <c r="P23" s="530"/>
      <c r="Q23" s="530"/>
      <c r="R23" s="551"/>
      <c r="S23" s="550"/>
      <c r="T23" s="550"/>
      <c r="U23" s="550"/>
      <c r="V23" s="550"/>
      <c r="W23" s="550"/>
      <c r="X23" s="530"/>
      <c r="Y23" s="530"/>
      <c r="Z23" s="551"/>
      <c r="AA23" s="548"/>
      <c r="AB23" s="548"/>
      <c r="AC23" s="548"/>
      <c r="AD23" s="548"/>
      <c r="AE23" s="548"/>
      <c r="AF23" s="530"/>
      <c r="AG23" s="530"/>
      <c r="AH23" s="551"/>
      <c r="AI23" s="550"/>
      <c r="AJ23" s="550"/>
      <c r="AK23" s="550"/>
      <c r="AL23" s="550"/>
      <c r="AM23" s="550"/>
      <c r="AN23" s="532"/>
      <c r="AO23" s="532"/>
      <c r="AP23" s="537"/>
      <c r="AQ23" s="548"/>
      <c r="AR23" s="548"/>
      <c r="AS23" s="548"/>
      <c r="AT23" s="548"/>
      <c r="AU23" s="548"/>
      <c r="AV23" s="532"/>
      <c r="AW23" s="532"/>
      <c r="AX23" s="537"/>
    </row>
    <row r="24" spans="1:50" ht="20.25" customHeight="1">
      <c r="A24" s="527"/>
      <c r="B24" s="533" t="s">
        <v>151</v>
      </c>
      <c r="C24" s="534"/>
      <c r="D24" s="535"/>
      <c r="E24" s="535"/>
      <c r="F24" s="535"/>
      <c r="G24" s="535"/>
      <c r="H24" s="548"/>
      <c r="I24" s="548"/>
      <c r="J24" s="549"/>
      <c r="K24" s="548"/>
      <c r="L24" s="548"/>
      <c r="M24" s="548"/>
      <c r="N24" s="548"/>
      <c r="O24" s="548"/>
      <c r="P24" s="530"/>
      <c r="Q24" s="530"/>
      <c r="R24" s="551"/>
      <c r="S24" s="550"/>
      <c r="T24" s="550"/>
      <c r="U24" s="550"/>
      <c r="V24" s="550"/>
      <c r="W24" s="550"/>
      <c r="X24" s="530"/>
      <c r="Y24" s="530"/>
      <c r="Z24" s="551"/>
      <c r="AA24" s="548"/>
      <c r="AB24" s="548"/>
      <c r="AC24" s="548"/>
      <c r="AD24" s="548"/>
      <c r="AE24" s="548"/>
      <c r="AF24" s="530"/>
      <c r="AG24" s="530"/>
      <c r="AH24" s="551"/>
      <c r="AI24" s="550"/>
      <c r="AJ24" s="550"/>
      <c r="AK24" s="550"/>
      <c r="AL24" s="550"/>
      <c r="AM24" s="550"/>
      <c r="AN24" s="532"/>
      <c r="AO24" s="532"/>
      <c r="AP24" s="537"/>
      <c r="AQ24" s="548"/>
      <c r="AR24" s="548"/>
      <c r="AS24" s="548"/>
      <c r="AT24" s="548"/>
      <c r="AU24" s="548"/>
      <c r="AV24" s="532"/>
      <c r="AW24" s="532"/>
      <c r="AX24" s="537"/>
    </row>
    <row r="25" spans="1:50" ht="20.25" customHeight="1">
      <c r="A25" s="527"/>
      <c r="B25" s="533" t="s">
        <v>122</v>
      </c>
      <c r="C25" s="534"/>
      <c r="D25" s="535"/>
      <c r="E25" s="535"/>
      <c r="F25" s="535"/>
      <c r="G25" s="535"/>
      <c r="H25" s="540"/>
      <c r="I25" s="540"/>
      <c r="J25" s="541"/>
      <c r="K25" s="540"/>
      <c r="L25" s="548"/>
      <c r="M25" s="548"/>
      <c r="N25" s="548"/>
      <c r="O25" s="548"/>
      <c r="P25" s="530"/>
      <c r="Q25" s="530"/>
      <c r="R25" s="551"/>
      <c r="S25" s="550"/>
      <c r="T25" s="550"/>
      <c r="U25" s="550"/>
      <c r="V25" s="550"/>
      <c r="W25" s="550"/>
      <c r="X25" s="530"/>
      <c r="Y25" s="530"/>
      <c r="Z25" s="551"/>
      <c r="AA25" s="548"/>
      <c r="AB25" s="548"/>
      <c r="AC25" s="548"/>
      <c r="AD25" s="548"/>
      <c r="AE25" s="548"/>
      <c r="AF25" s="530"/>
      <c r="AG25" s="530"/>
      <c r="AH25" s="551"/>
      <c r="AI25" s="550"/>
      <c r="AJ25" s="550"/>
      <c r="AK25" s="550"/>
      <c r="AL25" s="550"/>
      <c r="AM25" s="550"/>
      <c r="AN25" s="532"/>
      <c r="AO25" s="532"/>
      <c r="AP25" s="537"/>
      <c r="AQ25" s="548"/>
      <c r="AR25" s="548"/>
      <c r="AS25" s="548"/>
      <c r="AT25" s="548"/>
      <c r="AU25" s="548"/>
      <c r="AV25" s="532"/>
      <c r="AW25" s="532"/>
      <c r="AX25" s="537"/>
    </row>
    <row r="26" spans="1:50" ht="56.25" customHeight="1">
      <c r="A26" s="527">
        <v>3</v>
      </c>
      <c r="B26" s="533" t="s">
        <v>157</v>
      </c>
      <c r="C26" s="534">
        <v>0.16</v>
      </c>
      <c r="D26" s="535"/>
      <c r="E26" s="535">
        <v>0.16</v>
      </c>
      <c r="F26" s="535"/>
      <c r="G26" s="535">
        <v>0.16</v>
      </c>
      <c r="H26" s="552"/>
      <c r="I26" s="536"/>
      <c r="J26" s="553"/>
      <c r="K26" s="554">
        <v>0.158</v>
      </c>
      <c r="L26" s="540"/>
      <c r="M26" s="555">
        <v>0.158</v>
      </c>
      <c r="N26" s="540"/>
      <c r="O26" s="555">
        <v>0.158</v>
      </c>
      <c r="P26" s="530"/>
      <c r="Q26" s="530"/>
      <c r="R26" s="551"/>
      <c r="S26" s="550">
        <v>0.156</v>
      </c>
      <c r="T26" s="550"/>
      <c r="U26" s="550">
        <v>0.156</v>
      </c>
      <c r="V26" s="550">
        <v>0.156</v>
      </c>
      <c r="W26" s="550">
        <v>0.156</v>
      </c>
      <c r="X26" s="530"/>
      <c r="Y26" s="530"/>
      <c r="Z26" s="551"/>
      <c r="AA26" s="548">
        <v>0.154</v>
      </c>
      <c r="AB26" s="548"/>
      <c r="AC26" s="548">
        <v>0.154</v>
      </c>
      <c r="AD26" s="548"/>
      <c r="AE26" s="548">
        <v>0.154</v>
      </c>
      <c r="AF26" s="530"/>
      <c r="AG26" s="530"/>
      <c r="AH26" s="551"/>
      <c r="AI26" s="550">
        <v>0.152</v>
      </c>
      <c r="AJ26" s="550"/>
      <c r="AK26" s="550">
        <v>0.152</v>
      </c>
      <c r="AL26" s="550"/>
      <c r="AM26" s="550">
        <v>0.152</v>
      </c>
      <c r="AN26" s="532"/>
      <c r="AO26" s="532"/>
      <c r="AP26" s="537"/>
      <c r="AQ26" s="548">
        <v>0.15</v>
      </c>
      <c r="AR26" s="548"/>
      <c r="AS26" s="548">
        <v>0.15</v>
      </c>
      <c r="AT26" s="548"/>
      <c r="AU26" s="548">
        <v>0.15</v>
      </c>
      <c r="AV26" s="532"/>
      <c r="AW26" s="532"/>
      <c r="AX26" s="537"/>
    </row>
    <row r="27" spans="1:50" ht="68.25" customHeight="1">
      <c r="A27" s="527">
        <v>4</v>
      </c>
      <c r="B27" s="533" t="s">
        <v>158</v>
      </c>
      <c r="C27" s="534">
        <f>C21-C26</f>
        <v>12.27</v>
      </c>
      <c r="D27" s="535">
        <f>D21-D26</f>
        <v>12.43</v>
      </c>
      <c r="E27" s="535">
        <f>C27</f>
        <v>12.27</v>
      </c>
      <c r="F27" s="535">
        <f>F21-F26</f>
        <v>12.43</v>
      </c>
      <c r="G27" s="535">
        <f>C27</f>
        <v>12.27</v>
      </c>
      <c r="H27" s="548"/>
      <c r="I27" s="548"/>
      <c r="J27" s="549"/>
      <c r="K27" s="536">
        <f>K21-K26</f>
        <v>10.842000000000001</v>
      </c>
      <c r="L27" s="536"/>
      <c r="M27" s="536">
        <f>M28+M33</f>
        <v>10.842000000000001</v>
      </c>
      <c r="N27" s="536"/>
      <c r="O27" s="536">
        <f>O28+O33</f>
        <v>10.842000000000001</v>
      </c>
      <c r="P27" s="530"/>
      <c r="Q27" s="530"/>
      <c r="R27" s="551"/>
      <c r="S27" s="535">
        <f>S21-S26</f>
        <v>10.793999999999999</v>
      </c>
      <c r="T27" s="550"/>
      <c r="U27" s="535">
        <f>U28+U33</f>
        <v>10.793999999999999</v>
      </c>
      <c r="V27" s="550"/>
      <c r="W27" s="535">
        <f>W28+W33</f>
        <v>10.793999999999999</v>
      </c>
      <c r="X27" s="530"/>
      <c r="Y27" s="530"/>
      <c r="Z27" s="551"/>
      <c r="AA27" s="536">
        <f>AA21-AA26</f>
        <v>10.746</v>
      </c>
      <c r="AB27" s="548"/>
      <c r="AC27" s="536">
        <f>AC28+AC33</f>
        <v>10.746</v>
      </c>
      <c r="AD27" s="536">
        <f t="shared" ref="AD27:AU27" si="1">AD28+AD33</f>
        <v>0</v>
      </c>
      <c r="AE27" s="536">
        <f t="shared" si="1"/>
        <v>10.746</v>
      </c>
      <c r="AF27" s="535">
        <f t="shared" si="1"/>
        <v>0</v>
      </c>
      <c r="AG27" s="535">
        <f t="shared" si="1"/>
        <v>0</v>
      </c>
      <c r="AH27" s="535">
        <f t="shared" si="1"/>
        <v>0</v>
      </c>
      <c r="AI27" s="535">
        <f>AI21-AI26</f>
        <v>10.698</v>
      </c>
      <c r="AJ27" s="535">
        <f t="shared" si="1"/>
        <v>0</v>
      </c>
      <c r="AK27" s="535">
        <f t="shared" si="1"/>
        <v>10.698</v>
      </c>
      <c r="AL27" s="535">
        <f t="shared" si="1"/>
        <v>0</v>
      </c>
      <c r="AM27" s="535">
        <f t="shared" si="1"/>
        <v>10.698</v>
      </c>
      <c r="AN27" s="535">
        <f t="shared" si="1"/>
        <v>0</v>
      </c>
      <c r="AO27" s="535">
        <f t="shared" si="1"/>
        <v>0</v>
      </c>
      <c r="AP27" s="535">
        <f t="shared" si="1"/>
        <v>0</v>
      </c>
      <c r="AQ27" s="536">
        <f>AQ21-AQ26</f>
        <v>10.65</v>
      </c>
      <c r="AR27" s="536">
        <f t="shared" si="1"/>
        <v>0</v>
      </c>
      <c r="AS27" s="536">
        <f t="shared" si="1"/>
        <v>10.65</v>
      </c>
      <c r="AT27" s="536">
        <f t="shared" si="1"/>
        <v>0</v>
      </c>
      <c r="AU27" s="536">
        <f t="shared" si="1"/>
        <v>10.65</v>
      </c>
      <c r="AV27" s="532"/>
      <c r="AW27" s="532"/>
      <c r="AX27" s="537"/>
    </row>
    <row r="28" spans="1:50" ht="55.5" customHeight="1">
      <c r="A28" s="527">
        <v>5</v>
      </c>
      <c r="B28" s="533" t="s">
        <v>159</v>
      </c>
      <c r="C28" s="456">
        <v>0.33100000000000002</v>
      </c>
      <c r="D28" s="182">
        <v>0.33100000000000002</v>
      </c>
      <c r="E28" s="182">
        <v>0.33100000000000002</v>
      </c>
      <c r="F28" s="182">
        <v>0.33100000000000002</v>
      </c>
      <c r="G28" s="182">
        <v>0.33100000000000002</v>
      </c>
      <c r="H28" s="548"/>
      <c r="I28" s="548"/>
      <c r="J28" s="549"/>
      <c r="K28" s="548">
        <v>0.32</v>
      </c>
      <c r="L28" s="548"/>
      <c r="M28" s="548">
        <v>0.32</v>
      </c>
      <c r="N28" s="548"/>
      <c r="O28" s="548">
        <v>0.32</v>
      </c>
      <c r="P28" s="548"/>
      <c r="Q28" s="548"/>
      <c r="R28" s="548"/>
      <c r="S28" s="550">
        <v>0.31</v>
      </c>
      <c r="T28" s="550"/>
      <c r="U28" s="550">
        <v>0.31</v>
      </c>
      <c r="V28" s="550"/>
      <c r="W28" s="550">
        <v>0.31</v>
      </c>
      <c r="X28" s="548"/>
      <c r="Y28" s="548"/>
      <c r="Z28" s="548"/>
      <c r="AA28" s="548">
        <v>0.3</v>
      </c>
      <c r="AB28" s="548"/>
      <c r="AC28" s="548">
        <v>0.3</v>
      </c>
      <c r="AD28" s="548"/>
      <c r="AE28" s="548">
        <v>0.3</v>
      </c>
      <c r="AF28" s="548"/>
      <c r="AG28" s="548"/>
      <c r="AH28" s="548"/>
      <c r="AI28" s="550">
        <v>0.28999999999999998</v>
      </c>
      <c r="AJ28" s="550"/>
      <c r="AK28" s="550">
        <v>0.28999999999999998</v>
      </c>
      <c r="AL28" s="550"/>
      <c r="AM28" s="550">
        <v>0.28999999999999998</v>
      </c>
      <c r="AN28" s="548"/>
      <c r="AO28" s="548"/>
      <c r="AP28" s="548"/>
      <c r="AQ28" s="548">
        <v>0.28000000000000003</v>
      </c>
      <c r="AR28" s="548"/>
      <c r="AS28" s="548">
        <v>0.28000000000000003</v>
      </c>
      <c r="AT28" s="548">
        <v>0</v>
      </c>
      <c r="AU28" s="548">
        <v>0.28000000000000003</v>
      </c>
      <c r="AV28" s="532"/>
      <c r="AW28" s="532"/>
      <c r="AX28" s="537"/>
    </row>
    <row r="29" spans="1:50">
      <c r="A29" s="593" t="s">
        <v>160</v>
      </c>
      <c r="B29" s="556" t="s">
        <v>151</v>
      </c>
      <c r="C29" s="594"/>
      <c r="D29" s="595"/>
      <c r="E29" s="595"/>
      <c r="F29" s="595"/>
      <c r="G29" s="595"/>
      <c r="H29" s="591"/>
      <c r="I29" s="586"/>
      <c r="J29" s="592"/>
      <c r="K29" s="591"/>
      <c r="L29" s="586"/>
      <c r="M29" s="586"/>
      <c r="N29" s="586"/>
      <c r="O29" s="586"/>
      <c r="P29" s="586"/>
      <c r="Q29" s="586"/>
      <c r="R29" s="586"/>
      <c r="S29" s="590"/>
      <c r="T29" s="590"/>
      <c r="U29" s="590"/>
      <c r="V29" s="590"/>
      <c r="W29" s="590"/>
      <c r="X29" s="586"/>
      <c r="Y29" s="586"/>
      <c r="Z29" s="586"/>
      <c r="AA29" s="586"/>
      <c r="AB29" s="586"/>
      <c r="AC29" s="586"/>
      <c r="AD29" s="586"/>
      <c r="AE29" s="586"/>
      <c r="AF29" s="586"/>
      <c r="AG29" s="586"/>
      <c r="AH29" s="586"/>
      <c r="AI29" s="590"/>
      <c r="AJ29" s="590"/>
      <c r="AK29" s="590"/>
      <c r="AL29" s="590"/>
      <c r="AM29" s="590"/>
      <c r="AN29" s="586"/>
      <c r="AO29" s="586"/>
      <c r="AP29" s="586"/>
      <c r="AQ29" s="586"/>
      <c r="AR29" s="586"/>
      <c r="AS29" s="586"/>
      <c r="AT29" s="586"/>
      <c r="AU29" s="586"/>
      <c r="AV29" s="586"/>
      <c r="AW29" s="586"/>
      <c r="AX29" s="586"/>
    </row>
    <row r="30" spans="1:50">
      <c r="A30" s="593"/>
      <c r="B30" s="556" t="s">
        <v>161</v>
      </c>
      <c r="C30" s="594"/>
      <c r="D30" s="595"/>
      <c r="E30" s="595"/>
      <c r="F30" s="595"/>
      <c r="G30" s="595"/>
      <c r="H30" s="591"/>
      <c r="I30" s="586"/>
      <c r="J30" s="592"/>
      <c r="K30" s="591"/>
      <c r="L30" s="586"/>
      <c r="M30" s="586"/>
      <c r="N30" s="586"/>
      <c r="O30" s="586"/>
      <c r="P30" s="586"/>
      <c r="Q30" s="586"/>
      <c r="R30" s="586"/>
      <c r="S30" s="590"/>
      <c r="T30" s="590"/>
      <c r="U30" s="590"/>
      <c r="V30" s="590"/>
      <c r="W30" s="590"/>
      <c r="X30" s="586"/>
      <c r="Y30" s="586"/>
      <c r="Z30" s="586"/>
      <c r="AA30" s="586"/>
      <c r="AB30" s="586"/>
      <c r="AC30" s="586"/>
      <c r="AD30" s="586"/>
      <c r="AE30" s="586"/>
      <c r="AF30" s="586"/>
      <c r="AG30" s="586"/>
      <c r="AH30" s="586"/>
      <c r="AI30" s="590"/>
      <c r="AJ30" s="590"/>
      <c r="AK30" s="590"/>
      <c r="AL30" s="590"/>
      <c r="AM30" s="590"/>
      <c r="AN30" s="586"/>
      <c r="AO30" s="586"/>
      <c r="AP30" s="586"/>
      <c r="AQ30" s="586"/>
      <c r="AR30" s="586"/>
      <c r="AS30" s="586"/>
      <c r="AT30" s="586"/>
      <c r="AU30" s="586"/>
      <c r="AV30" s="586"/>
      <c r="AW30" s="586"/>
      <c r="AX30" s="586"/>
    </row>
    <row r="31" spans="1:50" ht="33" customHeight="1">
      <c r="A31" s="557" t="s">
        <v>162</v>
      </c>
      <c r="B31" s="558" t="s">
        <v>163</v>
      </c>
      <c r="C31" s="534"/>
      <c r="D31" s="535"/>
      <c r="E31" s="535"/>
      <c r="F31" s="535"/>
      <c r="G31" s="535"/>
      <c r="H31" s="548"/>
      <c r="I31" s="548"/>
      <c r="J31" s="549"/>
      <c r="K31" s="548"/>
      <c r="L31" s="548"/>
      <c r="M31" s="548"/>
      <c r="N31" s="548"/>
      <c r="O31" s="548"/>
      <c r="P31" s="530"/>
      <c r="Q31" s="530"/>
      <c r="R31" s="530"/>
      <c r="S31" s="550"/>
      <c r="T31" s="550"/>
      <c r="U31" s="550"/>
      <c r="V31" s="550"/>
      <c r="W31" s="550"/>
      <c r="X31" s="530"/>
      <c r="Y31" s="530"/>
      <c r="Z31" s="530"/>
      <c r="AA31" s="548"/>
      <c r="AB31" s="548"/>
      <c r="AC31" s="548"/>
      <c r="AD31" s="548"/>
      <c r="AE31" s="548"/>
      <c r="AF31" s="530"/>
      <c r="AG31" s="530"/>
      <c r="AH31" s="530"/>
      <c r="AI31" s="550"/>
      <c r="AJ31" s="550"/>
      <c r="AK31" s="550"/>
      <c r="AL31" s="550"/>
      <c r="AM31" s="550"/>
      <c r="AN31" s="532"/>
      <c r="AO31" s="532"/>
      <c r="AP31" s="532"/>
      <c r="AQ31" s="559"/>
      <c r="AR31" s="559"/>
      <c r="AS31" s="559"/>
      <c r="AT31" s="559"/>
      <c r="AU31" s="559"/>
      <c r="AV31" s="532"/>
      <c r="AW31" s="532"/>
      <c r="AX31" s="532"/>
    </row>
    <row r="32" spans="1:50" ht="66" customHeight="1">
      <c r="A32" s="557" t="s">
        <v>164</v>
      </c>
      <c r="B32" s="558" t="s">
        <v>165</v>
      </c>
      <c r="C32" s="534"/>
      <c r="D32" s="535"/>
      <c r="E32" s="535"/>
      <c r="F32" s="535"/>
      <c r="G32" s="535"/>
      <c r="H32" s="548"/>
      <c r="I32" s="548"/>
      <c r="J32" s="549"/>
      <c r="K32" s="548"/>
      <c r="L32" s="548"/>
      <c r="M32" s="548"/>
      <c r="N32" s="548"/>
      <c r="O32" s="548"/>
      <c r="P32" s="530"/>
      <c r="Q32" s="530"/>
      <c r="R32" s="551"/>
      <c r="S32" s="550"/>
      <c r="T32" s="550"/>
      <c r="U32" s="550"/>
      <c r="V32" s="550"/>
      <c r="W32" s="550"/>
      <c r="X32" s="530"/>
      <c r="Y32" s="530"/>
      <c r="Z32" s="551"/>
      <c r="AA32" s="548"/>
      <c r="AB32" s="548"/>
      <c r="AC32" s="548"/>
      <c r="AD32" s="548"/>
      <c r="AE32" s="548"/>
      <c r="AF32" s="530"/>
      <c r="AG32" s="530"/>
      <c r="AH32" s="551"/>
      <c r="AI32" s="550"/>
      <c r="AJ32" s="550"/>
      <c r="AK32" s="550"/>
      <c r="AL32" s="550"/>
      <c r="AM32" s="550"/>
      <c r="AN32" s="532"/>
      <c r="AO32" s="532"/>
      <c r="AP32" s="537"/>
      <c r="AQ32" s="559"/>
      <c r="AR32" s="559"/>
      <c r="AS32" s="559"/>
      <c r="AT32" s="559"/>
      <c r="AU32" s="559"/>
      <c r="AV32" s="532"/>
      <c r="AW32" s="532"/>
      <c r="AX32" s="537"/>
    </row>
    <row r="33" spans="1:50" ht="67.5" customHeight="1" thickBot="1">
      <c r="A33" s="560">
        <v>6</v>
      </c>
      <c r="B33" s="561" t="s">
        <v>166</v>
      </c>
      <c r="C33" s="534">
        <f>C27-C28</f>
        <v>11.939</v>
      </c>
      <c r="D33" s="535">
        <v>12.022</v>
      </c>
      <c r="E33" s="535">
        <f>C33</f>
        <v>11.939</v>
      </c>
      <c r="F33" s="562">
        <v>12.022</v>
      </c>
      <c r="G33" s="535">
        <f>C33</f>
        <v>11.939</v>
      </c>
      <c r="H33" s="562">
        <v>12.022</v>
      </c>
      <c r="I33" s="562">
        <v>12.022</v>
      </c>
      <c r="J33" s="562">
        <v>12.022</v>
      </c>
      <c r="K33" s="536">
        <f>K27-K28</f>
        <v>10.522</v>
      </c>
      <c r="L33" s="548"/>
      <c r="M33" s="548">
        <f>K33</f>
        <v>10.522</v>
      </c>
      <c r="N33" s="548"/>
      <c r="O33" s="548">
        <f>K33</f>
        <v>10.522</v>
      </c>
      <c r="P33" s="530"/>
      <c r="Q33" s="530"/>
      <c r="R33" s="551"/>
      <c r="S33" s="535">
        <f>S27-S28</f>
        <v>10.483999999999998</v>
      </c>
      <c r="T33" s="550"/>
      <c r="U33" s="550">
        <f>S33</f>
        <v>10.483999999999998</v>
      </c>
      <c r="V33" s="550"/>
      <c r="W33" s="550">
        <f>U33</f>
        <v>10.483999999999998</v>
      </c>
      <c r="X33" s="530"/>
      <c r="Y33" s="530"/>
      <c r="Z33" s="551"/>
      <c r="AA33" s="536">
        <f>AA27-AA28</f>
        <v>10.446</v>
      </c>
      <c r="AB33" s="548"/>
      <c r="AC33" s="548">
        <f>AA33</f>
        <v>10.446</v>
      </c>
      <c r="AD33" s="548"/>
      <c r="AE33" s="548">
        <f>AA33</f>
        <v>10.446</v>
      </c>
      <c r="AF33" s="530"/>
      <c r="AG33" s="530"/>
      <c r="AH33" s="551"/>
      <c r="AI33" s="535">
        <f>AI27-AI28</f>
        <v>10.408000000000001</v>
      </c>
      <c r="AJ33" s="550"/>
      <c r="AK33" s="550">
        <f>AI33</f>
        <v>10.408000000000001</v>
      </c>
      <c r="AL33" s="550"/>
      <c r="AM33" s="550">
        <f>AK33</f>
        <v>10.408000000000001</v>
      </c>
      <c r="AN33" s="532"/>
      <c r="AO33" s="532"/>
      <c r="AP33" s="537"/>
      <c r="AQ33" s="536">
        <f>AQ27-AQ28</f>
        <v>10.370000000000001</v>
      </c>
      <c r="AR33" s="559"/>
      <c r="AS33" s="559">
        <f>AQ33</f>
        <v>10.370000000000001</v>
      </c>
      <c r="AT33" s="559"/>
      <c r="AU33" s="559">
        <f>AQ33</f>
        <v>10.370000000000001</v>
      </c>
      <c r="AV33" s="532"/>
      <c r="AW33" s="532"/>
      <c r="AX33" s="537"/>
    </row>
    <row r="34" spans="1:50">
      <c r="A34" s="510"/>
    </row>
    <row r="35" spans="1:50" hidden="1">
      <c r="A35" s="587" t="s">
        <v>167</v>
      </c>
      <c r="B35" s="587"/>
      <c r="C35" s="587"/>
      <c r="D35" s="587"/>
      <c r="E35" s="587"/>
      <c r="F35" s="587"/>
      <c r="G35" s="587"/>
      <c r="H35" s="587"/>
      <c r="I35" s="587"/>
      <c r="J35" s="587"/>
      <c r="K35" s="587"/>
      <c r="L35" s="587"/>
      <c r="M35" s="587"/>
      <c r="N35" s="587"/>
      <c r="O35" s="587"/>
      <c r="P35" s="587"/>
      <c r="Q35" s="587"/>
      <c r="R35" s="587"/>
    </row>
    <row r="36" spans="1:50" ht="68.650000000000006" hidden="1" customHeight="1">
      <c r="A36" s="588" t="s">
        <v>168</v>
      </c>
      <c r="B36" s="588"/>
      <c r="C36" s="588"/>
      <c r="D36" s="588"/>
      <c r="E36" s="588"/>
      <c r="F36" s="588"/>
      <c r="G36" s="588"/>
      <c r="H36" s="588"/>
      <c r="I36" s="588"/>
      <c r="J36" s="588"/>
      <c r="K36" s="588"/>
      <c r="L36" s="588"/>
      <c r="M36" s="588"/>
      <c r="N36" s="588"/>
      <c r="O36" s="588"/>
      <c r="P36" s="588"/>
      <c r="Q36" s="588"/>
      <c r="R36" s="588"/>
      <c r="S36" s="588"/>
      <c r="T36" s="588"/>
      <c r="U36" s="588"/>
      <c r="V36" s="588"/>
      <c r="W36" s="588"/>
      <c r="X36" s="588"/>
      <c r="Y36" s="588"/>
      <c r="Z36" s="588"/>
      <c r="AA36" s="588"/>
      <c r="AB36" s="588"/>
      <c r="AC36" s="588"/>
      <c r="AD36" s="588"/>
      <c r="AE36" s="588"/>
      <c r="AF36" s="588"/>
      <c r="AG36" s="588"/>
      <c r="AH36" s="588"/>
      <c r="AI36" s="588"/>
      <c r="AJ36" s="588"/>
      <c r="AK36" s="588"/>
      <c r="AL36" s="588"/>
      <c r="AM36" s="588"/>
      <c r="AN36" s="588"/>
      <c r="AO36" s="588"/>
      <c r="AP36" s="588"/>
      <c r="AQ36" s="588"/>
      <c r="AR36" s="588"/>
      <c r="AS36" s="588"/>
      <c r="AT36" s="588"/>
      <c r="AU36" s="588"/>
    </row>
    <row r="37" spans="1:50" ht="35.85" hidden="1" customHeight="1">
      <c r="A37" s="589" t="s">
        <v>169</v>
      </c>
      <c r="B37" s="589"/>
      <c r="C37" s="589"/>
      <c r="D37" s="589"/>
      <c r="E37" s="589"/>
      <c r="F37" s="589"/>
      <c r="G37" s="589"/>
      <c r="H37" s="589"/>
      <c r="I37" s="589"/>
      <c r="J37" s="589"/>
      <c r="K37" s="589"/>
      <c r="L37" s="589"/>
      <c r="M37" s="589"/>
      <c r="N37" s="589"/>
      <c r="O37" s="589"/>
      <c r="P37" s="589"/>
      <c r="Q37" s="589"/>
      <c r="R37" s="589"/>
      <c r="S37" s="589"/>
      <c r="T37" s="589"/>
      <c r="U37" s="589"/>
      <c r="V37" s="589"/>
      <c r="W37" s="589"/>
      <c r="X37" s="589"/>
      <c r="Y37" s="589"/>
      <c r="Z37" s="589"/>
      <c r="AA37" s="589"/>
      <c r="AB37" s="589"/>
      <c r="AC37" s="589"/>
      <c r="AD37" s="589"/>
      <c r="AE37" s="589"/>
      <c r="AF37" s="589"/>
      <c r="AG37" s="589"/>
      <c r="AH37" s="589"/>
      <c r="AI37" s="589"/>
      <c r="AJ37" s="589"/>
      <c r="AK37" s="589"/>
      <c r="AL37" s="589"/>
      <c r="AM37" s="589"/>
      <c r="AN37" s="589"/>
      <c r="AO37" s="589"/>
      <c r="AP37" s="589"/>
      <c r="AQ37" s="589"/>
      <c r="AR37" s="589"/>
      <c r="AS37" s="589"/>
      <c r="AT37" s="589"/>
      <c r="AU37" s="589"/>
    </row>
    <row r="38" spans="1:50" hidden="1">
      <c r="A38" s="587" t="s">
        <v>170</v>
      </c>
      <c r="B38" s="587"/>
      <c r="C38" s="587"/>
      <c r="D38" s="587"/>
      <c r="E38" s="587"/>
      <c r="F38" s="587"/>
      <c r="G38" s="587"/>
      <c r="H38" s="587"/>
      <c r="I38" s="587"/>
      <c r="J38" s="587"/>
      <c r="K38" s="587"/>
      <c r="L38" s="587"/>
      <c r="M38" s="587"/>
      <c r="N38" s="587"/>
      <c r="O38" s="587"/>
      <c r="P38" s="587"/>
      <c r="Q38" s="587"/>
      <c r="R38" s="587"/>
    </row>
    <row r="39" spans="1:50" hidden="1">
      <c r="A39" s="587" t="s">
        <v>171</v>
      </c>
      <c r="B39" s="587"/>
      <c r="C39" s="587"/>
      <c r="D39" s="587"/>
      <c r="E39" s="587"/>
      <c r="F39" s="587"/>
      <c r="G39" s="587"/>
      <c r="H39" s="587"/>
      <c r="I39" s="587"/>
      <c r="J39" s="587"/>
      <c r="K39" s="587"/>
      <c r="L39" s="587"/>
      <c r="M39" s="587"/>
      <c r="N39" s="587"/>
      <c r="O39" s="587"/>
      <c r="P39" s="587"/>
      <c r="Q39" s="587"/>
      <c r="R39" s="587"/>
    </row>
    <row r="40" spans="1:50" ht="48.6" hidden="1" customHeight="1">
      <c r="A40" s="584" t="s">
        <v>172</v>
      </c>
      <c r="B40" s="584"/>
      <c r="C40" s="584"/>
      <c r="D40" s="584"/>
      <c r="E40" s="584"/>
      <c r="F40" s="584"/>
      <c r="G40" s="584"/>
      <c r="H40" s="584"/>
      <c r="I40" s="584"/>
      <c r="J40" s="584"/>
      <c r="K40" s="584"/>
      <c r="L40" s="584"/>
      <c r="M40" s="584"/>
      <c r="N40" s="584"/>
      <c r="O40" s="584"/>
      <c r="P40" s="584"/>
      <c r="Q40" s="584"/>
      <c r="R40" s="584"/>
      <c r="S40" s="584"/>
      <c r="T40" s="584"/>
      <c r="U40" s="584"/>
      <c r="V40" s="584"/>
      <c r="W40" s="584"/>
      <c r="X40" s="584"/>
      <c r="Y40" s="584"/>
      <c r="Z40" s="584"/>
      <c r="AA40" s="584"/>
      <c r="AB40" s="584"/>
      <c r="AC40" s="584"/>
      <c r="AD40" s="584"/>
      <c r="AE40" s="584"/>
      <c r="AF40" s="584"/>
      <c r="AG40" s="584"/>
      <c r="AH40" s="584"/>
      <c r="AI40" s="584"/>
      <c r="AJ40" s="584"/>
      <c r="AK40" s="584"/>
      <c r="AL40" s="584"/>
      <c r="AM40" s="584"/>
      <c r="AN40" s="584"/>
      <c r="AO40" s="584"/>
      <c r="AP40" s="584"/>
      <c r="AQ40" s="584"/>
      <c r="AR40" s="584"/>
      <c r="AS40" s="584"/>
      <c r="AT40" s="584"/>
      <c r="AU40" s="584"/>
    </row>
    <row r="41" spans="1:50">
      <c r="A41" s="510"/>
    </row>
    <row r="42" spans="1:50">
      <c r="B42" s="505"/>
      <c r="K42" s="585"/>
      <c r="L42" s="585"/>
      <c r="M42" s="585"/>
      <c r="S42" s="505"/>
      <c r="AE42" s="505"/>
    </row>
  </sheetData>
  <mergeCells count="142">
    <mergeCell ref="AA12:AH12"/>
    <mergeCell ref="AI12:AP12"/>
    <mergeCell ref="AQ12:AX12"/>
    <mergeCell ref="C13:C15"/>
    <mergeCell ref="AB13:AH13"/>
    <mergeCell ref="AI13:AI15"/>
    <mergeCell ref="AJ13:AP13"/>
    <mergeCell ref="AQ13:AQ15"/>
    <mergeCell ref="AR13:AX13"/>
    <mergeCell ref="D14:D15"/>
    <mergeCell ref="E14:E15"/>
    <mergeCell ref="F14:J14"/>
    <mergeCell ref="D13:J13"/>
    <mergeCell ref="K13:K15"/>
    <mergeCell ref="L13:R13"/>
    <mergeCell ref="S13:S15"/>
    <mergeCell ref="T13:Z13"/>
    <mergeCell ref="AA13:AA15"/>
    <mergeCell ref="N14:R14"/>
    <mergeCell ref="T14:T15"/>
    <mergeCell ref="R18:R19"/>
    <mergeCell ref="S18:S19"/>
    <mergeCell ref="T18:T19"/>
    <mergeCell ref="L14:L15"/>
    <mergeCell ref="M14:M15"/>
    <mergeCell ref="U14:U15"/>
    <mergeCell ref="V14:Z14"/>
    <mergeCell ref="A18:A19"/>
    <mergeCell ref="C18:C19"/>
    <mergeCell ref="D18:D19"/>
    <mergeCell ref="E18:E19"/>
    <mergeCell ref="F18:F19"/>
    <mergeCell ref="G18:G19"/>
    <mergeCell ref="H18:H19"/>
    <mergeCell ref="B12:B15"/>
    <mergeCell ref="C12:J12"/>
    <mergeCell ref="K12:R12"/>
    <mergeCell ref="S12:Z12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AR14:AR15"/>
    <mergeCell ref="AS14:AS15"/>
    <mergeCell ref="AT14:AX14"/>
    <mergeCell ref="AD14:AH14"/>
    <mergeCell ref="AJ14:AJ15"/>
    <mergeCell ref="AK14:AK15"/>
    <mergeCell ref="AL14:AP14"/>
    <mergeCell ref="X18:X19"/>
    <mergeCell ref="Y18:Y19"/>
    <mergeCell ref="Z18:Z19"/>
    <mergeCell ref="AV18:AV19"/>
    <mergeCell ref="AW18:AW19"/>
    <mergeCell ref="AX18:AX19"/>
    <mergeCell ref="AM18:AM19"/>
    <mergeCell ref="AN18:AN19"/>
    <mergeCell ref="AO18:AO19"/>
    <mergeCell ref="AP18:AP19"/>
    <mergeCell ref="AQ18:AQ19"/>
    <mergeCell ref="AR18:AR19"/>
    <mergeCell ref="AB14:AB15"/>
    <mergeCell ref="AC14:AC15"/>
    <mergeCell ref="A29:A30"/>
    <mergeCell ref="C29:C30"/>
    <mergeCell ref="D29:D30"/>
    <mergeCell ref="E29:E30"/>
    <mergeCell ref="F29:F30"/>
    <mergeCell ref="G29:G30"/>
    <mergeCell ref="AS18:AS19"/>
    <mergeCell ref="AT18:AT19"/>
    <mergeCell ref="AU18:AU19"/>
    <mergeCell ref="AG18:AG19"/>
    <mergeCell ref="AH18:AH19"/>
    <mergeCell ref="AI18:AI19"/>
    <mergeCell ref="AJ18:AJ19"/>
    <mergeCell ref="AK18:AK19"/>
    <mergeCell ref="AL18:AL19"/>
    <mergeCell ref="AA18:AA19"/>
    <mergeCell ref="AB18:AB19"/>
    <mergeCell ref="AC18:AC19"/>
    <mergeCell ref="AD18:AD19"/>
    <mergeCell ref="AE18:AE19"/>
    <mergeCell ref="AF18:AF19"/>
    <mergeCell ref="U18:U19"/>
    <mergeCell ref="V18:V19"/>
    <mergeCell ref="W18:W19"/>
    <mergeCell ref="N29:N30"/>
    <mergeCell ref="O29:O30"/>
    <mergeCell ref="P29:P30"/>
    <mergeCell ref="Q29:Q30"/>
    <mergeCell ref="R29:R30"/>
    <mergeCell ref="S29:S30"/>
    <mergeCell ref="H29:H30"/>
    <mergeCell ref="I29:I30"/>
    <mergeCell ref="J29:J30"/>
    <mergeCell ref="K29:K30"/>
    <mergeCell ref="L29:L30"/>
    <mergeCell ref="M29:M30"/>
    <mergeCell ref="AJ29:AJ30"/>
    <mergeCell ref="AK29:AK30"/>
    <mergeCell ref="Z29:Z30"/>
    <mergeCell ref="AA29:AA30"/>
    <mergeCell ref="AB29:AB30"/>
    <mergeCell ref="AC29:AC30"/>
    <mergeCell ref="AD29:AD30"/>
    <mergeCell ref="AE29:AE30"/>
    <mergeCell ref="T29:T30"/>
    <mergeCell ref="U29:U30"/>
    <mergeCell ref="V29:V30"/>
    <mergeCell ref="W29:W30"/>
    <mergeCell ref="X29:X30"/>
    <mergeCell ref="Y29:Y30"/>
    <mergeCell ref="A40:AU40"/>
    <mergeCell ref="K42:M42"/>
    <mergeCell ref="AX29:AX30"/>
    <mergeCell ref="A35:R35"/>
    <mergeCell ref="A36:AU36"/>
    <mergeCell ref="A37:AU37"/>
    <mergeCell ref="A38:R38"/>
    <mergeCell ref="A39:R39"/>
    <mergeCell ref="AR29:AR30"/>
    <mergeCell ref="AS29:AS30"/>
    <mergeCell ref="AT29:AT30"/>
    <mergeCell ref="AU29:AU30"/>
    <mergeCell ref="AV29:AV30"/>
    <mergeCell ref="AW29:AW30"/>
    <mergeCell ref="AL29:AL30"/>
    <mergeCell ref="AM29:AM30"/>
    <mergeCell ref="AN29:AN30"/>
    <mergeCell ref="AO29:AO30"/>
    <mergeCell ref="AP29:AP30"/>
    <mergeCell ref="AQ29:AQ30"/>
    <mergeCell ref="AF29:AF30"/>
    <mergeCell ref="AG29:AG30"/>
    <mergeCell ref="AH29:AH30"/>
    <mergeCell ref="AI29:AI30"/>
  </mergeCells>
  <pageMargins left="0.25" right="0.25" top="0.75" bottom="0.75" header="0.3" footer="0.3"/>
  <pageSetup paperSize="9" scale="50" fitToWidth="0" fitToHeight="0" orientation="landscape" r:id="rId1"/>
  <headerFooter alignWithMargins="0"/>
  <colBreaks count="1" manualBreakCount="1">
    <brk id="4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MJ35"/>
  <sheetViews>
    <sheetView view="pageBreakPreview" zoomScale="80" zoomScaleNormal="100" zoomScaleSheetLayoutView="80" workbookViewId="0">
      <selection activeCell="K17" sqref="K17"/>
    </sheetView>
  </sheetViews>
  <sheetFormatPr defaultRowHeight="15"/>
  <cols>
    <col min="1" max="1" width="4.625" style="20" customWidth="1"/>
    <col min="2" max="2" width="15.125" style="47" customWidth="1"/>
    <col min="3" max="3" width="9.375" style="47" customWidth="1"/>
    <col min="4" max="4" width="7.375" style="47" customWidth="1"/>
    <col min="5" max="5" width="9.375" style="47" customWidth="1"/>
    <col min="6" max="6" width="7.375" style="47" customWidth="1"/>
    <col min="7" max="7" width="9.375" style="47" customWidth="1"/>
    <col min="8" max="8" width="7.375" style="47" customWidth="1"/>
    <col min="9" max="9" width="9.375" style="47" customWidth="1"/>
    <col min="10" max="10" width="7.375" style="47" customWidth="1"/>
    <col min="11" max="11" width="9.375" style="47" customWidth="1"/>
    <col min="12" max="12" width="7.375" style="47" customWidth="1"/>
    <col min="13" max="13" width="9.375" style="47" customWidth="1"/>
    <col min="14" max="14" width="7.375" style="47" customWidth="1"/>
    <col min="15" max="15" width="9.375" style="47" customWidth="1"/>
    <col min="16" max="16" width="7.375" style="47" customWidth="1"/>
    <col min="17" max="17" width="9.375" style="47" customWidth="1"/>
    <col min="18" max="18" width="7.375" style="47" customWidth="1"/>
    <col min="19" max="19" width="9.375" style="47" customWidth="1"/>
    <col min="20" max="20" width="7.375" style="47" customWidth="1"/>
    <col min="21" max="21" width="9.375" style="47" customWidth="1"/>
    <col min="22" max="22" width="7.375" style="47" customWidth="1"/>
    <col min="23" max="23" width="9.375" style="47" customWidth="1"/>
    <col min="24" max="24" width="7.375" style="47" customWidth="1"/>
    <col min="25" max="25" width="9.375" style="47" customWidth="1"/>
    <col min="26" max="26" width="7.375" style="47" customWidth="1"/>
    <col min="27" max="1024" width="8.125" style="20" customWidth="1"/>
  </cols>
  <sheetData>
    <row r="1" spans="1:26" ht="15.75">
      <c r="A1" s="581" t="s">
        <v>173</v>
      </c>
      <c r="B1" s="581"/>
      <c r="C1" s="581"/>
      <c r="D1" s="581"/>
      <c r="E1" s="581"/>
      <c r="F1" s="581"/>
      <c r="G1" s="581"/>
      <c r="H1" s="581"/>
      <c r="I1" s="581"/>
      <c r="J1" s="581"/>
      <c r="K1" s="581"/>
      <c r="L1" s="581"/>
      <c r="M1" s="581"/>
      <c r="N1" s="581"/>
      <c r="O1" s="581"/>
      <c r="P1" s="581"/>
      <c r="Q1" s="581"/>
      <c r="R1" s="581"/>
      <c r="S1" s="581"/>
      <c r="T1" s="581"/>
      <c r="U1" s="581"/>
      <c r="V1" s="581"/>
      <c r="W1" s="581"/>
      <c r="X1" s="581"/>
      <c r="Y1" s="581"/>
      <c r="Z1" s="581"/>
    </row>
    <row r="2" spans="1:26" ht="15.75">
      <c r="A2" s="21"/>
    </row>
    <row r="3" spans="1:26" ht="15.75">
      <c r="A3" s="22"/>
    </row>
    <row r="4" spans="1:26" ht="16.5">
      <c r="A4" s="631" t="s">
        <v>174</v>
      </c>
      <c r="B4" s="631"/>
      <c r="C4" s="631"/>
      <c r="D4" s="631"/>
      <c r="E4" s="631"/>
      <c r="F4" s="631"/>
      <c r="G4" s="631"/>
      <c r="H4" s="631"/>
      <c r="I4" s="631"/>
      <c r="J4" s="631"/>
      <c r="K4" s="631"/>
      <c r="L4" s="631"/>
      <c r="M4" s="631"/>
      <c r="N4" s="631"/>
      <c r="O4" s="631"/>
      <c r="P4" s="631"/>
      <c r="Q4" s="631"/>
      <c r="R4" s="631"/>
      <c r="S4" s="631"/>
      <c r="T4" s="631"/>
      <c r="U4" s="631"/>
      <c r="V4" s="631"/>
      <c r="W4" s="631"/>
      <c r="X4" s="631"/>
      <c r="Y4" s="631"/>
      <c r="Z4" s="631"/>
    </row>
    <row r="5" spans="1:26" ht="16.5" thickBot="1">
      <c r="A5" s="48"/>
    </row>
    <row r="6" spans="1:26" s="49" customFormat="1" ht="12.75">
      <c r="A6" s="451" t="s">
        <v>80</v>
      </c>
      <c r="B6" s="632"/>
      <c r="C6" s="633" t="s">
        <v>1119</v>
      </c>
      <c r="D6" s="634"/>
      <c r="E6" s="634"/>
      <c r="F6" s="635"/>
      <c r="G6" s="636" t="s">
        <v>1126</v>
      </c>
      <c r="H6" s="637"/>
      <c r="I6" s="637"/>
      <c r="J6" s="637"/>
      <c r="K6" s="638" t="s">
        <v>988</v>
      </c>
      <c r="L6" s="637"/>
      <c r="M6" s="637"/>
      <c r="N6" s="639"/>
      <c r="O6" s="636" t="s">
        <v>1127</v>
      </c>
      <c r="P6" s="634"/>
      <c r="Q6" s="634"/>
      <c r="R6" s="640"/>
      <c r="S6" s="633" t="s">
        <v>990</v>
      </c>
      <c r="T6" s="634"/>
      <c r="U6" s="634"/>
      <c r="V6" s="635"/>
      <c r="W6" s="636" t="s">
        <v>1121</v>
      </c>
      <c r="X6" s="634"/>
      <c r="Y6" s="634"/>
      <c r="Z6" s="635"/>
    </row>
    <row r="7" spans="1:26" s="33" customFormat="1" ht="109.5" customHeight="1">
      <c r="A7" s="452" t="s">
        <v>84</v>
      </c>
      <c r="B7" s="625"/>
      <c r="C7" s="641" t="s">
        <v>175</v>
      </c>
      <c r="D7" s="626" t="s">
        <v>176</v>
      </c>
      <c r="E7" s="50" t="s">
        <v>177</v>
      </c>
      <c r="F7" s="627" t="s">
        <v>178</v>
      </c>
      <c r="G7" s="629" t="s">
        <v>175</v>
      </c>
      <c r="H7" s="626" t="s">
        <v>176</v>
      </c>
      <c r="I7" s="50" t="s">
        <v>177</v>
      </c>
      <c r="J7" s="630" t="s">
        <v>178</v>
      </c>
      <c r="K7" s="641" t="s">
        <v>175</v>
      </c>
      <c r="L7" s="626" t="s">
        <v>176</v>
      </c>
      <c r="M7" s="50" t="s">
        <v>177</v>
      </c>
      <c r="N7" s="627" t="s">
        <v>178</v>
      </c>
      <c r="O7" s="629" t="s">
        <v>175</v>
      </c>
      <c r="P7" s="626" t="s">
        <v>176</v>
      </c>
      <c r="Q7" s="50" t="s">
        <v>177</v>
      </c>
      <c r="R7" s="630" t="s">
        <v>178</v>
      </c>
      <c r="S7" s="641" t="s">
        <v>175</v>
      </c>
      <c r="T7" s="626" t="s">
        <v>176</v>
      </c>
      <c r="U7" s="50" t="s">
        <v>177</v>
      </c>
      <c r="V7" s="627" t="s">
        <v>178</v>
      </c>
      <c r="W7" s="629" t="s">
        <v>175</v>
      </c>
      <c r="X7" s="626" t="s">
        <v>176</v>
      </c>
      <c r="Y7" s="50" t="s">
        <v>177</v>
      </c>
      <c r="Z7" s="627" t="s">
        <v>178</v>
      </c>
    </row>
    <row r="8" spans="1:26" s="33" customFormat="1" ht="61.5" customHeight="1">
      <c r="A8" s="453"/>
      <c r="B8" s="625"/>
      <c r="C8" s="641"/>
      <c r="D8" s="626"/>
      <c r="E8" s="51" t="s">
        <v>179</v>
      </c>
      <c r="F8" s="627"/>
      <c r="G8" s="629"/>
      <c r="H8" s="626"/>
      <c r="I8" s="51" t="s">
        <v>179</v>
      </c>
      <c r="J8" s="630"/>
      <c r="K8" s="641"/>
      <c r="L8" s="626"/>
      <c r="M8" s="51" t="s">
        <v>179</v>
      </c>
      <c r="N8" s="627"/>
      <c r="O8" s="629"/>
      <c r="P8" s="626"/>
      <c r="Q8" s="51" t="s">
        <v>179</v>
      </c>
      <c r="R8" s="630"/>
      <c r="S8" s="641"/>
      <c r="T8" s="626"/>
      <c r="U8" s="51" t="s">
        <v>179</v>
      </c>
      <c r="V8" s="627"/>
      <c r="W8" s="629"/>
      <c r="X8" s="626"/>
      <c r="Y8" s="51" t="s">
        <v>179</v>
      </c>
      <c r="Z8" s="627"/>
    </row>
    <row r="9" spans="1:26" ht="15.75">
      <c r="A9" s="206">
        <v>1</v>
      </c>
      <c r="B9" s="199" t="s">
        <v>85</v>
      </c>
      <c r="C9" s="439">
        <v>3</v>
      </c>
      <c r="D9" s="52">
        <v>4</v>
      </c>
      <c r="E9" s="40">
        <v>5</v>
      </c>
      <c r="F9" s="440">
        <v>6</v>
      </c>
      <c r="G9" s="439">
        <v>3</v>
      </c>
      <c r="H9" s="52">
        <v>4</v>
      </c>
      <c r="I9" s="40">
        <v>5</v>
      </c>
      <c r="J9" s="440">
        <v>6</v>
      </c>
      <c r="K9" s="439">
        <v>3</v>
      </c>
      <c r="L9" s="52">
        <v>4</v>
      </c>
      <c r="M9" s="40">
        <v>5</v>
      </c>
      <c r="N9" s="440">
        <v>6</v>
      </c>
      <c r="O9" s="439">
        <v>3</v>
      </c>
      <c r="P9" s="52">
        <v>4</v>
      </c>
      <c r="Q9" s="40">
        <v>5</v>
      </c>
      <c r="R9" s="440">
        <v>6</v>
      </c>
      <c r="S9" s="439">
        <v>3</v>
      </c>
      <c r="T9" s="52">
        <v>4</v>
      </c>
      <c r="U9" s="40">
        <v>5</v>
      </c>
      <c r="V9" s="440">
        <v>6</v>
      </c>
      <c r="W9" s="439">
        <v>3</v>
      </c>
      <c r="X9" s="52">
        <v>4</v>
      </c>
      <c r="Y9" s="40">
        <v>5</v>
      </c>
      <c r="Z9" s="440">
        <v>6</v>
      </c>
    </row>
    <row r="10" spans="1:26" ht="34.5" customHeight="1">
      <c r="A10" s="206">
        <v>1</v>
      </c>
      <c r="B10" s="437" t="s">
        <v>180</v>
      </c>
      <c r="C10" s="441">
        <v>11.933</v>
      </c>
      <c r="D10" s="54"/>
      <c r="E10" s="53">
        <f>E14</f>
        <v>11.939</v>
      </c>
      <c r="F10" s="442"/>
      <c r="G10" s="53">
        <v>11.933</v>
      </c>
      <c r="H10" s="54"/>
      <c r="I10" s="53">
        <f>'Таблица 4.1'!K33</f>
        <v>10.522</v>
      </c>
      <c r="J10" s="448"/>
      <c r="K10" s="441">
        <v>11.933</v>
      </c>
      <c r="L10" s="54"/>
      <c r="M10" s="53">
        <f>'Таблица 4.1'!S33</f>
        <v>10.483999999999998</v>
      </c>
      <c r="N10" s="449"/>
      <c r="O10" s="441">
        <v>11.933</v>
      </c>
      <c r="P10" s="54"/>
      <c r="Q10" s="53">
        <f>'Таблица 4.1'!AA33</f>
        <v>10.446</v>
      </c>
      <c r="R10" s="448"/>
      <c r="S10" s="441">
        <v>11.933</v>
      </c>
      <c r="T10" s="54"/>
      <c r="U10" s="53">
        <f>'Таблица 4.1'!AI33</f>
        <v>10.408000000000001</v>
      </c>
      <c r="V10" s="449"/>
      <c r="W10" s="53">
        <v>11.933</v>
      </c>
      <c r="X10" s="54"/>
      <c r="Y10" s="53">
        <f>'Таблица 4.1'!AQ33</f>
        <v>10.370000000000001</v>
      </c>
      <c r="Z10" s="449"/>
    </row>
    <row r="11" spans="1:26" ht="15.75">
      <c r="A11" s="206"/>
      <c r="B11" s="437" t="s">
        <v>181</v>
      </c>
      <c r="C11" s="441"/>
      <c r="D11" s="54"/>
      <c r="E11" s="53"/>
      <c r="F11" s="442"/>
      <c r="G11" s="53"/>
      <c r="H11" s="54"/>
      <c r="I11" s="53"/>
      <c r="J11" s="448"/>
      <c r="K11" s="441"/>
      <c r="L11" s="54"/>
      <c r="M11" s="53"/>
      <c r="N11" s="449"/>
      <c r="O11" s="53"/>
      <c r="P11" s="54"/>
      <c r="Q11" s="53"/>
      <c r="R11" s="448"/>
      <c r="S11" s="441"/>
      <c r="T11" s="54"/>
      <c r="U11" s="53"/>
      <c r="V11" s="449"/>
      <c r="W11" s="53"/>
      <c r="X11" s="54"/>
      <c r="Y11" s="53"/>
      <c r="Z11" s="449"/>
    </row>
    <row r="12" spans="1:26" ht="24.75" customHeight="1">
      <c r="A12" s="206"/>
      <c r="B12" s="437" t="s">
        <v>182</v>
      </c>
      <c r="C12" s="441"/>
      <c r="D12" s="54"/>
      <c r="E12" s="53"/>
      <c r="F12" s="442"/>
      <c r="G12" s="53"/>
      <c r="H12" s="54"/>
      <c r="I12" s="53"/>
      <c r="J12" s="448"/>
      <c r="K12" s="441"/>
      <c r="L12" s="54"/>
      <c r="M12" s="53"/>
      <c r="N12" s="449"/>
      <c r="O12" s="53"/>
      <c r="P12" s="54"/>
      <c r="Q12" s="53"/>
      <c r="R12" s="448"/>
      <c r="S12" s="441"/>
      <c r="T12" s="54"/>
      <c r="U12" s="53"/>
      <c r="V12" s="449"/>
      <c r="W12" s="53"/>
      <c r="X12" s="54"/>
      <c r="Y12" s="53"/>
      <c r="Z12" s="449"/>
    </row>
    <row r="13" spans="1:26" ht="31.5" customHeight="1">
      <c r="A13" s="206"/>
      <c r="B13" s="437" t="s">
        <v>183</v>
      </c>
      <c r="C13" s="441"/>
      <c r="D13" s="54"/>
      <c r="E13" s="53"/>
      <c r="F13" s="442"/>
      <c r="G13" s="53"/>
      <c r="H13" s="54"/>
      <c r="I13" s="53"/>
      <c r="J13" s="448"/>
      <c r="K13" s="441"/>
      <c r="L13" s="54"/>
      <c r="M13" s="53"/>
      <c r="N13" s="449"/>
      <c r="O13" s="53"/>
      <c r="P13" s="54"/>
      <c r="Q13" s="53"/>
      <c r="R13" s="448"/>
      <c r="S13" s="441"/>
      <c r="T13" s="54"/>
      <c r="U13" s="53"/>
      <c r="V13" s="449"/>
      <c r="W13" s="53"/>
      <c r="X13" s="54"/>
      <c r="Y13" s="53"/>
      <c r="Z13" s="449"/>
    </row>
    <row r="14" spans="1:26" ht="31.5" customHeight="1">
      <c r="A14" s="206"/>
      <c r="B14" s="437" t="s">
        <v>184</v>
      </c>
      <c r="C14" s="441">
        <v>11.933</v>
      </c>
      <c r="D14" s="54"/>
      <c r="E14" s="53">
        <f>'Таблица 4.1'!C33</f>
        <v>11.939</v>
      </c>
      <c r="F14" s="442"/>
      <c r="G14" s="53">
        <v>11.933</v>
      </c>
      <c r="H14" s="54"/>
      <c r="I14" s="53">
        <f>'Таблица 4.1'!K33</f>
        <v>10.522</v>
      </c>
      <c r="J14" s="448"/>
      <c r="K14" s="441">
        <v>11.933</v>
      </c>
      <c r="L14" s="54"/>
      <c r="M14" s="53">
        <f>'Таблица 4.1'!S33</f>
        <v>10.483999999999998</v>
      </c>
      <c r="N14" s="449"/>
      <c r="O14" s="441">
        <v>11.933</v>
      </c>
      <c r="P14" s="54"/>
      <c r="Q14" s="53">
        <f>'Таблица 4.1'!AA33</f>
        <v>10.446</v>
      </c>
      <c r="R14" s="448"/>
      <c r="S14" s="441">
        <v>11.933</v>
      </c>
      <c r="T14" s="54"/>
      <c r="U14" s="53">
        <f>'Таблица 4.1'!AI33</f>
        <v>10.408000000000001</v>
      </c>
      <c r="V14" s="449"/>
      <c r="W14" s="53">
        <v>11.933</v>
      </c>
      <c r="X14" s="54"/>
      <c r="Y14" s="53">
        <f>Y10</f>
        <v>10.370000000000001</v>
      </c>
      <c r="Z14" s="449"/>
    </row>
    <row r="15" spans="1:26" ht="31.5" customHeight="1">
      <c r="A15" s="206"/>
      <c r="B15" s="437" t="s">
        <v>185</v>
      </c>
      <c r="C15" s="441"/>
      <c r="D15" s="54"/>
      <c r="E15" s="53"/>
      <c r="F15" s="442"/>
      <c r="G15" s="53"/>
      <c r="H15" s="54"/>
      <c r="I15" s="53"/>
      <c r="J15" s="448"/>
      <c r="K15" s="441"/>
      <c r="L15" s="54"/>
      <c r="M15" s="53"/>
      <c r="N15" s="449"/>
      <c r="O15" s="53"/>
      <c r="P15" s="54"/>
      <c r="Q15" s="53"/>
      <c r="R15" s="448"/>
      <c r="S15" s="441"/>
      <c r="T15" s="54"/>
      <c r="U15" s="53"/>
      <c r="V15" s="449"/>
      <c r="W15" s="53"/>
      <c r="X15" s="54"/>
      <c r="Y15" s="53"/>
      <c r="Z15" s="449"/>
    </row>
    <row r="16" spans="1:26" ht="31.5" customHeight="1">
      <c r="A16" s="206"/>
      <c r="B16" s="437" t="s">
        <v>186</v>
      </c>
      <c r="C16" s="441"/>
      <c r="D16" s="54"/>
      <c r="E16" s="53"/>
      <c r="F16" s="442"/>
      <c r="G16" s="53"/>
      <c r="H16" s="54"/>
      <c r="I16" s="53"/>
      <c r="J16" s="448"/>
      <c r="K16" s="441"/>
      <c r="L16" s="54"/>
      <c r="M16" s="53"/>
      <c r="N16" s="449"/>
      <c r="O16" s="53"/>
      <c r="P16" s="54"/>
      <c r="Q16" s="53"/>
      <c r="R16" s="448"/>
      <c r="S16" s="441"/>
      <c r="T16" s="54"/>
      <c r="U16" s="53"/>
      <c r="V16" s="449"/>
      <c r="W16" s="53"/>
      <c r="X16" s="54"/>
      <c r="Y16" s="53"/>
      <c r="Z16" s="449"/>
    </row>
    <row r="17" spans="1:26" ht="51" customHeight="1">
      <c r="A17" s="206"/>
      <c r="B17" s="437" t="s">
        <v>187</v>
      </c>
      <c r="C17" s="441"/>
      <c r="D17" s="54"/>
      <c r="E17" s="53"/>
      <c r="F17" s="442"/>
      <c r="G17" s="53"/>
      <c r="H17" s="54"/>
      <c r="I17" s="53"/>
      <c r="J17" s="448"/>
      <c r="K17" s="441"/>
      <c r="L17" s="54"/>
      <c r="M17" s="53"/>
      <c r="N17" s="449"/>
      <c r="O17" s="53"/>
      <c r="P17" s="54"/>
      <c r="Q17" s="53"/>
      <c r="R17" s="448"/>
      <c r="S17" s="441"/>
      <c r="T17" s="54"/>
      <c r="U17" s="53"/>
      <c r="V17" s="449"/>
      <c r="W17" s="53"/>
      <c r="X17" s="54"/>
      <c r="Y17" s="53"/>
      <c r="Z17" s="449"/>
    </row>
    <row r="18" spans="1:26" ht="17.25" customHeight="1">
      <c r="A18" s="621"/>
      <c r="B18" s="438" t="s">
        <v>188</v>
      </c>
      <c r="C18" s="621"/>
      <c r="D18" s="622"/>
      <c r="E18" s="622"/>
      <c r="F18" s="623"/>
      <c r="G18" s="624"/>
      <c r="H18" s="622"/>
      <c r="I18" s="622"/>
      <c r="J18" s="625"/>
      <c r="K18" s="621"/>
      <c r="L18" s="622"/>
      <c r="M18" s="622"/>
      <c r="N18" s="623"/>
      <c r="O18" s="624"/>
      <c r="P18" s="622"/>
      <c r="Q18" s="622"/>
      <c r="R18" s="625"/>
      <c r="S18" s="621"/>
      <c r="T18" s="622"/>
      <c r="U18" s="622"/>
      <c r="V18" s="623"/>
      <c r="W18" s="624"/>
      <c r="X18" s="622"/>
      <c r="Y18" s="622"/>
      <c r="Z18" s="623"/>
    </row>
    <row r="19" spans="1:26" ht="15.75" customHeight="1">
      <c r="A19" s="621"/>
      <c r="B19" s="437" t="s">
        <v>189</v>
      </c>
      <c r="C19" s="621"/>
      <c r="D19" s="622"/>
      <c r="E19" s="622"/>
      <c r="F19" s="623"/>
      <c r="G19" s="624"/>
      <c r="H19" s="622"/>
      <c r="I19" s="622"/>
      <c r="J19" s="625"/>
      <c r="K19" s="621"/>
      <c r="L19" s="622"/>
      <c r="M19" s="622"/>
      <c r="N19" s="623"/>
      <c r="O19" s="624"/>
      <c r="P19" s="622"/>
      <c r="Q19" s="622"/>
      <c r="R19" s="625"/>
      <c r="S19" s="621"/>
      <c r="T19" s="622"/>
      <c r="U19" s="622"/>
      <c r="V19" s="623"/>
      <c r="W19" s="624"/>
      <c r="X19" s="622"/>
      <c r="Y19" s="622"/>
      <c r="Z19" s="623"/>
    </row>
    <row r="20" spans="1:26" ht="15.75">
      <c r="A20" s="206"/>
      <c r="B20" s="437" t="s">
        <v>181</v>
      </c>
      <c r="C20" s="441"/>
      <c r="D20" s="54"/>
      <c r="E20" s="53"/>
      <c r="F20" s="442"/>
      <c r="G20" s="53"/>
      <c r="H20" s="54"/>
      <c r="I20" s="53"/>
      <c r="J20" s="447"/>
      <c r="K20" s="441"/>
      <c r="L20" s="54"/>
      <c r="M20" s="53"/>
      <c r="N20" s="440"/>
      <c r="O20" s="53"/>
      <c r="P20" s="54"/>
      <c r="Q20" s="53"/>
      <c r="R20" s="447"/>
      <c r="S20" s="441"/>
      <c r="T20" s="54"/>
      <c r="U20" s="53"/>
      <c r="V20" s="440"/>
      <c r="W20" s="53"/>
      <c r="X20" s="54"/>
      <c r="Y20" s="53"/>
      <c r="Z20" s="440"/>
    </row>
    <row r="21" spans="1:26" ht="21" customHeight="1">
      <c r="A21" s="206"/>
      <c r="B21" s="437" t="s">
        <v>182</v>
      </c>
      <c r="C21" s="441"/>
      <c r="D21" s="54"/>
      <c r="E21" s="53"/>
      <c r="F21" s="442"/>
      <c r="G21" s="53"/>
      <c r="H21" s="54"/>
      <c r="I21" s="53"/>
      <c r="J21" s="448"/>
      <c r="K21" s="441"/>
      <c r="L21" s="54"/>
      <c r="M21" s="53"/>
      <c r="N21" s="449"/>
      <c r="O21" s="53"/>
      <c r="P21" s="54"/>
      <c r="Q21" s="53"/>
      <c r="R21" s="448"/>
      <c r="S21" s="441"/>
      <c r="T21" s="54"/>
      <c r="U21" s="53"/>
      <c r="V21" s="449"/>
      <c r="W21" s="53"/>
      <c r="X21" s="54"/>
      <c r="Y21" s="53"/>
      <c r="Z21" s="449"/>
    </row>
    <row r="22" spans="1:26" ht="30" customHeight="1">
      <c r="A22" s="206"/>
      <c r="B22" s="437" t="s">
        <v>183</v>
      </c>
      <c r="C22" s="441"/>
      <c r="D22" s="54"/>
      <c r="E22" s="53"/>
      <c r="F22" s="442"/>
      <c r="G22" s="53"/>
      <c r="H22" s="54"/>
      <c r="I22" s="53"/>
      <c r="J22" s="448"/>
      <c r="K22" s="441"/>
      <c r="L22" s="54"/>
      <c r="M22" s="53"/>
      <c r="N22" s="449"/>
      <c r="O22" s="53"/>
      <c r="P22" s="54"/>
      <c r="Q22" s="53"/>
      <c r="R22" s="448"/>
      <c r="S22" s="441"/>
      <c r="T22" s="54"/>
      <c r="U22" s="53"/>
      <c r="V22" s="449"/>
      <c r="W22" s="53"/>
      <c r="X22" s="54"/>
      <c r="Y22" s="53"/>
      <c r="Z22" s="449"/>
    </row>
    <row r="23" spans="1:26" ht="33" customHeight="1">
      <c r="A23" s="206"/>
      <c r="B23" s="437" t="s">
        <v>184</v>
      </c>
      <c r="C23" s="441"/>
      <c r="D23" s="54"/>
      <c r="E23" s="53"/>
      <c r="F23" s="442"/>
      <c r="G23" s="53"/>
      <c r="H23" s="54"/>
      <c r="I23" s="53"/>
      <c r="J23" s="448"/>
      <c r="K23" s="441"/>
      <c r="L23" s="54"/>
      <c r="M23" s="53"/>
      <c r="N23" s="449"/>
      <c r="O23" s="53"/>
      <c r="P23" s="54"/>
      <c r="Q23" s="53"/>
      <c r="R23" s="448"/>
      <c r="S23" s="441"/>
      <c r="T23" s="54"/>
      <c r="U23" s="53"/>
      <c r="V23" s="449"/>
      <c r="W23" s="53"/>
      <c r="X23" s="54"/>
      <c r="Y23" s="53"/>
      <c r="Z23" s="449"/>
    </row>
    <row r="24" spans="1:26" ht="33" customHeight="1">
      <c r="A24" s="206"/>
      <c r="B24" s="437" t="s">
        <v>185</v>
      </c>
      <c r="C24" s="441"/>
      <c r="D24" s="54"/>
      <c r="E24" s="53"/>
      <c r="F24" s="442"/>
      <c r="G24" s="53"/>
      <c r="H24" s="54"/>
      <c r="I24" s="53"/>
      <c r="J24" s="448"/>
      <c r="K24" s="441"/>
      <c r="L24" s="54"/>
      <c r="M24" s="53"/>
      <c r="N24" s="449"/>
      <c r="O24" s="53"/>
      <c r="P24" s="54"/>
      <c r="Q24" s="53"/>
      <c r="R24" s="448"/>
      <c r="S24" s="441"/>
      <c r="T24" s="54"/>
      <c r="U24" s="53"/>
      <c r="V24" s="449"/>
      <c r="W24" s="53"/>
      <c r="X24" s="54"/>
      <c r="Y24" s="53"/>
      <c r="Z24" s="449"/>
    </row>
    <row r="25" spans="1:26" ht="30.75" customHeight="1">
      <c r="A25" s="206"/>
      <c r="B25" s="437" t="s">
        <v>186</v>
      </c>
      <c r="C25" s="441"/>
      <c r="D25" s="54"/>
      <c r="E25" s="53"/>
      <c r="F25" s="442"/>
      <c r="G25" s="53"/>
      <c r="H25" s="54"/>
      <c r="I25" s="53"/>
      <c r="J25" s="448"/>
      <c r="K25" s="441"/>
      <c r="L25" s="54"/>
      <c r="M25" s="53"/>
      <c r="N25" s="449"/>
      <c r="O25" s="53"/>
      <c r="P25" s="54"/>
      <c r="Q25" s="53"/>
      <c r="R25" s="448"/>
      <c r="S25" s="441"/>
      <c r="T25" s="54"/>
      <c r="U25" s="53"/>
      <c r="V25" s="449"/>
      <c r="W25" s="53"/>
      <c r="X25" s="54"/>
      <c r="Y25" s="53"/>
      <c r="Z25" s="449"/>
    </row>
    <row r="26" spans="1:26" ht="48" customHeight="1" thickBot="1">
      <c r="A26" s="200"/>
      <c r="B26" s="454" t="s">
        <v>187</v>
      </c>
      <c r="C26" s="443"/>
      <c r="D26" s="444"/>
      <c r="E26" s="445"/>
      <c r="F26" s="446"/>
      <c r="G26" s="445"/>
      <c r="H26" s="444"/>
      <c r="I26" s="445"/>
      <c r="J26" s="455"/>
      <c r="K26" s="443"/>
      <c r="L26" s="444"/>
      <c r="M26" s="445"/>
      <c r="N26" s="450"/>
      <c r="O26" s="445"/>
      <c r="P26" s="444"/>
      <c r="Q26" s="445"/>
      <c r="R26" s="455"/>
      <c r="S26" s="443"/>
      <c r="T26" s="444"/>
      <c r="U26" s="445"/>
      <c r="V26" s="450"/>
      <c r="W26" s="445"/>
      <c r="X26" s="444"/>
      <c r="Y26" s="445"/>
      <c r="Z26" s="450"/>
    </row>
    <row r="27" spans="1:26" ht="15.75">
      <c r="A27" s="22"/>
    </row>
    <row r="28" spans="1:26" ht="15.75">
      <c r="A28" s="22"/>
    </row>
    <row r="29" spans="1:26" s="35" customFormat="1" ht="18.75">
      <c r="A29" s="37"/>
      <c r="B29" s="55" t="s">
        <v>607</v>
      </c>
      <c r="C29" s="55"/>
      <c r="D29" s="55"/>
      <c r="E29" s="55"/>
      <c r="F29" s="55"/>
      <c r="G29" s="55"/>
      <c r="H29" s="628"/>
      <c r="I29" s="628"/>
      <c r="J29" s="628"/>
      <c r="K29" s="36"/>
      <c r="L29" s="36"/>
      <c r="M29" s="36"/>
      <c r="N29" s="36"/>
      <c r="O29" s="36"/>
      <c r="P29" s="36" t="s">
        <v>1132</v>
      </c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5" customFormat="1" ht="18.75">
      <c r="A30" s="37"/>
      <c r="B30" s="55"/>
      <c r="C30" s="55"/>
      <c r="D30" s="55"/>
      <c r="E30" s="55"/>
      <c r="F30" s="55"/>
      <c r="G30" s="55"/>
      <c r="H30" s="56"/>
      <c r="I30" s="56"/>
      <c r="J30" s="5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5" customFormat="1" ht="18.75">
      <c r="A31" s="37"/>
      <c r="B31" s="55"/>
      <c r="C31" s="55"/>
      <c r="D31" s="55"/>
      <c r="E31" s="55"/>
      <c r="F31" s="55"/>
      <c r="G31" s="55"/>
      <c r="H31" s="56"/>
      <c r="I31" s="56"/>
      <c r="J31" s="5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ht="15.75">
      <c r="A32" s="22" t="s">
        <v>167</v>
      </c>
    </row>
    <row r="33" spans="1:26" ht="47.25" customHeight="1">
      <c r="A33" s="619" t="s">
        <v>190</v>
      </c>
      <c r="B33" s="619"/>
      <c r="C33" s="619"/>
      <c r="D33" s="619"/>
      <c r="E33" s="619"/>
      <c r="F33" s="619"/>
      <c r="G33" s="619"/>
      <c r="H33" s="619"/>
      <c r="I33" s="619"/>
      <c r="J33" s="619"/>
      <c r="K33" s="619"/>
      <c r="L33" s="619"/>
      <c r="M33" s="619"/>
      <c r="N33" s="619"/>
      <c r="O33" s="619"/>
      <c r="P33" s="619"/>
      <c r="Q33" s="619"/>
      <c r="R33" s="619"/>
      <c r="S33" s="619"/>
      <c r="T33" s="619"/>
      <c r="U33" s="619"/>
      <c r="V33" s="619"/>
      <c r="W33" s="619"/>
      <c r="X33" s="619"/>
      <c r="Y33" s="619"/>
      <c r="Z33" s="619"/>
    </row>
    <row r="34" spans="1:26" ht="25.7" customHeight="1">
      <c r="A34" s="620" t="s">
        <v>191</v>
      </c>
      <c r="B34" s="620"/>
      <c r="C34" s="620"/>
      <c r="D34" s="620"/>
      <c r="E34" s="620"/>
      <c r="F34" s="620"/>
      <c r="G34" s="620"/>
      <c r="H34" s="620"/>
      <c r="I34" s="620"/>
      <c r="J34" s="620"/>
    </row>
    <row r="35" spans="1:26" ht="15.75">
      <c r="A35" s="57"/>
    </row>
  </sheetData>
  <mergeCells count="55">
    <mergeCell ref="A1:Z1"/>
    <mergeCell ref="A4:Z4"/>
    <mergeCell ref="B6:B8"/>
    <mergeCell ref="C6:F6"/>
    <mergeCell ref="G6:J6"/>
    <mergeCell ref="K6:N6"/>
    <mergeCell ref="O6:R6"/>
    <mergeCell ref="S6:V6"/>
    <mergeCell ref="W6:Z6"/>
    <mergeCell ref="C7:C8"/>
    <mergeCell ref="S7:S8"/>
    <mergeCell ref="D7:D8"/>
    <mergeCell ref="F7:F8"/>
    <mergeCell ref="G7:G8"/>
    <mergeCell ref="R7:R8"/>
    <mergeCell ref="K7:K8"/>
    <mergeCell ref="K18:K19"/>
    <mergeCell ref="L18:L19"/>
    <mergeCell ref="A18:A19"/>
    <mergeCell ref="C18:C19"/>
    <mergeCell ref="D18:D19"/>
    <mergeCell ref="E18:E19"/>
    <mergeCell ref="F18:F19"/>
    <mergeCell ref="X7:X8"/>
    <mergeCell ref="Z7:Z8"/>
    <mergeCell ref="Y18:Y19"/>
    <mergeCell ref="Z18:Z19"/>
    <mergeCell ref="H29:J29"/>
    <mergeCell ref="L7:L8"/>
    <mergeCell ref="N7:N8"/>
    <mergeCell ref="T7:T8"/>
    <mergeCell ref="V7:V8"/>
    <mergeCell ref="W7:W8"/>
    <mergeCell ref="H7:H8"/>
    <mergeCell ref="J7:J8"/>
    <mergeCell ref="O7:O8"/>
    <mergeCell ref="P7:P8"/>
    <mergeCell ref="R18:R19"/>
    <mergeCell ref="H18:H19"/>
    <mergeCell ref="A33:Z33"/>
    <mergeCell ref="A34:J34"/>
    <mergeCell ref="S18:S19"/>
    <mergeCell ref="T18:T19"/>
    <mergeCell ref="U18:U19"/>
    <mergeCell ref="V18:V19"/>
    <mergeCell ref="W18:W19"/>
    <mergeCell ref="X18:X19"/>
    <mergeCell ref="M18:M19"/>
    <mergeCell ref="N18:N19"/>
    <mergeCell ref="O18:O19"/>
    <mergeCell ref="P18:P19"/>
    <mergeCell ref="Q18:Q19"/>
    <mergeCell ref="G18:G19"/>
    <mergeCell ref="I18:I19"/>
    <mergeCell ref="J18:J19"/>
  </mergeCells>
  <pageMargins left="0.9055118110236221" right="0.11811023622047245" top="0.39370078740157483" bottom="0.35433070866141736" header="0" footer="0"/>
  <pageSetup paperSize="9" scale="55" fitToWidth="0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MJ208"/>
  <sheetViews>
    <sheetView topLeftCell="A93" zoomScaleNormal="100" workbookViewId="0">
      <selection sqref="A1:I180"/>
    </sheetView>
  </sheetViews>
  <sheetFormatPr defaultRowHeight="15.75"/>
  <cols>
    <col min="1" max="1" width="7.375" style="58" customWidth="1"/>
    <col min="2" max="2" width="75.5" style="58" customWidth="1"/>
    <col min="3" max="3" width="13.375" style="58" customWidth="1"/>
    <col min="4" max="9" width="10.75" style="58" customWidth="1"/>
    <col min="10" max="10" width="13.25" style="58" customWidth="1"/>
    <col min="11" max="11" width="9.5" style="58" customWidth="1"/>
    <col min="12" max="1024" width="8.125" style="58" customWidth="1"/>
  </cols>
  <sheetData>
    <row r="1" spans="1:9">
      <c r="A1" s="581" t="s">
        <v>192</v>
      </c>
      <c r="B1" s="581"/>
      <c r="C1" s="581"/>
      <c r="D1" s="581"/>
      <c r="E1" s="581"/>
      <c r="F1" s="581"/>
      <c r="G1" s="581"/>
      <c r="H1" s="581"/>
      <c r="I1" s="581"/>
    </row>
    <row r="2" spans="1:9">
      <c r="A2" s="59"/>
    </row>
    <row r="3" spans="1:9">
      <c r="A3" s="582" t="s">
        <v>193</v>
      </c>
      <c r="B3" s="582"/>
      <c r="C3" s="582"/>
      <c r="D3" s="582"/>
      <c r="E3" s="582"/>
      <c r="F3" s="582"/>
      <c r="G3" s="582"/>
      <c r="H3" s="582"/>
      <c r="I3" s="582"/>
    </row>
    <row r="4" spans="1:9">
      <c r="A4" s="48"/>
    </row>
    <row r="5" spans="1:9">
      <c r="A5" s="22"/>
    </row>
    <row r="6" spans="1:9" ht="46.5" customHeight="1">
      <c r="A6" s="583" t="s">
        <v>194</v>
      </c>
      <c r="B6" s="583" t="s">
        <v>81</v>
      </c>
      <c r="C6" s="583" t="s">
        <v>195</v>
      </c>
      <c r="D6" s="642" t="s">
        <v>1119</v>
      </c>
      <c r="E6" s="642" t="s">
        <v>1128</v>
      </c>
      <c r="F6" s="642" t="s">
        <v>996</v>
      </c>
      <c r="G6" s="642" t="s">
        <v>997</v>
      </c>
      <c r="H6" s="642" t="s">
        <v>998</v>
      </c>
      <c r="I6" s="642" t="s">
        <v>1129</v>
      </c>
    </row>
    <row r="7" spans="1:9" ht="9" customHeight="1">
      <c r="A7" s="583"/>
      <c r="B7" s="583"/>
      <c r="C7" s="583"/>
      <c r="D7" s="642"/>
      <c r="E7" s="642"/>
      <c r="F7" s="642"/>
      <c r="G7" s="642"/>
      <c r="H7" s="642"/>
      <c r="I7" s="642"/>
    </row>
    <row r="8" spans="1:9">
      <c r="A8" s="25">
        <v>1</v>
      </c>
      <c r="B8" s="28">
        <v>2</v>
      </c>
      <c r="C8" s="25">
        <v>3</v>
      </c>
      <c r="D8" s="27">
        <v>4</v>
      </c>
      <c r="E8" s="26">
        <v>5</v>
      </c>
      <c r="F8" s="26">
        <v>6</v>
      </c>
      <c r="G8" s="26">
        <v>7</v>
      </c>
      <c r="H8" s="26">
        <v>8</v>
      </c>
      <c r="I8" s="26">
        <v>9</v>
      </c>
    </row>
    <row r="9" spans="1:9" ht="15.75" customHeight="1">
      <c r="A9" s="29" t="s">
        <v>196</v>
      </c>
      <c r="B9" s="41" t="s">
        <v>197</v>
      </c>
      <c r="C9" s="27" t="s">
        <v>198</v>
      </c>
      <c r="D9" s="43"/>
      <c r="E9" s="39"/>
      <c r="F9" s="39"/>
      <c r="G9" s="39"/>
      <c r="H9" s="39"/>
      <c r="I9" s="39"/>
    </row>
    <row r="10" spans="1:9" ht="18" customHeight="1">
      <c r="A10" s="29">
        <v>2</v>
      </c>
      <c r="B10" s="41" t="s">
        <v>199</v>
      </c>
      <c r="C10" s="27" t="s">
        <v>198</v>
      </c>
      <c r="D10" s="43"/>
      <c r="E10" s="39"/>
      <c r="F10" s="39"/>
      <c r="G10" s="39"/>
      <c r="H10" s="39"/>
      <c r="I10" s="39"/>
    </row>
    <row r="11" spans="1:9" ht="16.5" hidden="1" customHeight="1">
      <c r="A11" s="29" t="s">
        <v>117</v>
      </c>
      <c r="B11" s="60" t="s">
        <v>200</v>
      </c>
      <c r="C11" s="27" t="s">
        <v>198</v>
      </c>
      <c r="D11" s="43"/>
      <c r="E11" s="39"/>
      <c r="F11" s="39"/>
      <c r="G11" s="39"/>
      <c r="H11" s="39"/>
      <c r="I11" s="39"/>
    </row>
    <row r="12" spans="1:9" ht="15.75" hidden="1" customHeight="1">
      <c r="A12" s="29" t="s">
        <v>119</v>
      </c>
      <c r="B12" s="60" t="s">
        <v>201</v>
      </c>
      <c r="C12" s="27" t="s">
        <v>202</v>
      </c>
      <c r="D12" s="43"/>
      <c r="E12" s="39"/>
      <c r="F12" s="39"/>
      <c r="G12" s="39"/>
      <c r="H12" s="39"/>
      <c r="I12" s="39"/>
    </row>
    <row r="13" spans="1:9" ht="13.5" hidden="1" customHeight="1">
      <c r="A13" s="29" t="s">
        <v>203</v>
      </c>
      <c r="B13" s="60" t="s">
        <v>204</v>
      </c>
      <c r="C13" s="27" t="s">
        <v>198</v>
      </c>
      <c r="D13" s="43"/>
      <c r="E13" s="39"/>
      <c r="F13" s="39"/>
      <c r="G13" s="39"/>
      <c r="H13" s="39"/>
      <c r="I13" s="39"/>
    </row>
    <row r="14" spans="1:9" ht="17.25" hidden="1" customHeight="1">
      <c r="A14" s="29" t="s">
        <v>205</v>
      </c>
      <c r="B14" s="60" t="s">
        <v>206</v>
      </c>
      <c r="C14" s="27" t="s">
        <v>207</v>
      </c>
      <c r="D14" s="43"/>
      <c r="E14" s="39"/>
      <c r="F14" s="39"/>
      <c r="G14" s="39"/>
      <c r="H14" s="39"/>
      <c r="I14" s="39"/>
    </row>
    <row r="15" spans="1:9" ht="14.25" customHeight="1">
      <c r="A15" s="29">
        <v>3</v>
      </c>
      <c r="B15" s="41" t="s">
        <v>208</v>
      </c>
      <c r="C15" s="27" t="s">
        <v>198</v>
      </c>
      <c r="D15" s="43"/>
      <c r="E15" s="39"/>
      <c r="F15" s="39"/>
      <c r="G15" s="39"/>
      <c r="H15" s="39"/>
      <c r="I15" s="39"/>
    </row>
    <row r="16" spans="1:9" ht="17.25" customHeight="1">
      <c r="A16" s="29" t="s">
        <v>209</v>
      </c>
      <c r="B16" s="41" t="s">
        <v>210</v>
      </c>
      <c r="C16" s="27" t="s">
        <v>198</v>
      </c>
      <c r="D16" s="43"/>
      <c r="E16" s="39"/>
      <c r="F16" s="39"/>
      <c r="G16" s="39"/>
      <c r="H16" s="39"/>
      <c r="I16" s="39"/>
    </row>
    <row r="17" spans="1:9" hidden="1">
      <c r="A17" s="29" t="s">
        <v>128</v>
      </c>
      <c r="B17" s="60" t="s">
        <v>211</v>
      </c>
      <c r="C17" s="27" t="s">
        <v>202</v>
      </c>
      <c r="D17" s="43"/>
      <c r="E17" s="39"/>
      <c r="F17" s="39"/>
      <c r="G17" s="39"/>
      <c r="H17" s="39"/>
      <c r="I17" s="39"/>
    </row>
    <row r="18" spans="1:9">
      <c r="A18" s="29" t="s">
        <v>212</v>
      </c>
      <c r="B18" s="41" t="s">
        <v>213</v>
      </c>
      <c r="C18" s="27" t="s">
        <v>198</v>
      </c>
      <c r="D18" s="43"/>
      <c r="E18" s="39"/>
      <c r="F18" s="39"/>
      <c r="G18" s="39"/>
      <c r="H18" s="39"/>
      <c r="I18" s="39"/>
    </row>
    <row r="19" spans="1:9" hidden="1">
      <c r="A19" s="29" t="s">
        <v>160</v>
      </c>
      <c r="B19" s="60" t="s">
        <v>211</v>
      </c>
      <c r="C19" s="27" t="s">
        <v>202</v>
      </c>
      <c r="D19" s="43"/>
      <c r="E19" s="39"/>
      <c r="F19" s="39"/>
      <c r="G19" s="39"/>
      <c r="H19" s="39"/>
      <c r="I19" s="39"/>
    </row>
    <row r="20" spans="1:9">
      <c r="A20" s="29">
        <v>6</v>
      </c>
      <c r="B20" s="41" t="s">
        <v>214</v>
      </c>
      <c r="C20" s="27" t="s">
        <v>198</v>
      </c>
      <c r="D20" s="43"/>
      <c r="E20" s="39"/>
      <c r="F20" s="39"/>
      <c r="G20" s="39"/>
      <c r="H20" s="39"/>
      <c r="I20" s="39"/>
    </row>
    <row r="21" spans="1:9">
      <c r="A21" s="29">
        <v>7</v>
      </c>
      <c r="B21" s="61" t="s">
        <v>215</v>
      </c>
      <c r="C21" s="27" t="s">
        <v>216</v>
      </c>
      <c r="D21" s="183">
        <f>'Таблица 4.1'!C21</f>
        <v>12.43</v>
      </c>
      <c r="E21" s="193">
        <f>'Таблица 4.1'!K17</f>
        <v>11</v>
      </c>
      <c r="F21" s="193">
        <f>'Таблица 4.1'!S17</f>
        <v>10.95</v>
      </c>
      <c r="G21" s="193">
        <f>'Таблица 4.1'!AA17</f>
        <v>10.9</v>
      </c>
      <c r="H21" s="193">
        <f>'Таблица 4.1'!AI17</f>
        <v>10.85</v>
      </c>
      <c r="I21" s="193">
        <f>'Таблица 4.1'!AQ17</f>
        <v>10.8</v>
      </c>
    </row>
    <row r="22" spans="1:9">
      <c r="A22" s="29">
        <v>8</v>
      </c>
      <c r="B22" s="41" t="s">
        <v>217</v>
      </c>
      <c r="C22" s="27" t="s">
        <v>216</v>
      </c>
      <c r="D22" s="183">
        <f>'Таблица 4.1'!C26</f>
        <v>0.16</v>
      </c>
      <c r="E22" s="194">
        <f>'Таблица 4.1'!K26</f>
        <v>0.158</v>
      </c>
      <c r="F22" s="194">
        <f>'Таблица 4.1'!S26</f>
        <v>0.156</v>
      </c>
      <c r="G22" s="194">
        <f>'Таблица 4.1'!AA26</f>
        <v>0.154</v>
      </c>
      <c r="H22" s="194">
        <f>'Таблица 4.1'!AI26</f>
        <v>0.152</v>
      </c>
      <c r="I22" s="194">
        <f>'Таблица 4.1'!AQ26</f>
        <v>0.15</v>
      </c>
    </row>
    <row r="23" spans="1:9">
      <c r="A23" s="29" t="s">
        <v>218</v>
      </c>
      <c r="B23" s="60" t="s">
        <v>219</v>
      </c>
      <c r="C23" s="27" t="s">
        <v>202</v>
      </c>
      <c r="D23" s="191">
        <f t="shared" ref="D23:I23" si="0">D22/D21*100</f>
        <v>1.2872083668543846</v>
      </c>
      <c r="E23" s="191">
        <f t="shared" si="0"/>
        <v>1.4363636363636363</v>
      </c>
      <c r="F23" s="191">
        <f t="shared" si="0"/>
        <v>1.4246575342465755</v>
      </c>
      <c r="G23" s="191">
        <f t="shared" si="0"/>
        <v>1.4128440366972477</v>
      </c>
      <c r="H23" s="191">
        <f t="shared" si="0"/>
        <v>1.400921658986175</v>
      </c>
      <c r="I23" s="191">
        <f t="shared" si="0"/>
        <v>1.3888888888888888</v>
      </c>
    </row>
    <row r="24" spans="1:9" ht="18.600000000000001" customHeight="1">
      <c r="A24" s="29">
        <v>9</v>
      </c>
      <c r="B24" s="41" t="s">
        <v>220</v>
      </c>
      <c r="C24" s="27" t="s">
        <v>216</v>
      </c>
      <c r="D24" s="183">
        <f>'Таблица 4.1'!C33</f>
        <v>11.939</v>
      </c>
      <c r="E24" s="183">
        <f>'Таблица 4.1'!K33</f>
        <v>10.522</v>
      </c>
      <c r="F24" s="183">
        <f>'Таблица 4.1'!S33</f>
        <v>10.483999999999998</v>
      </c>
      <c r="G24" s="183">
        <f>'Таблица 4.1'!AA33</f>
        <v>10.446</v>
      </c>
      <c r="H24" s="192">
        <f>'Таблица 4.1'!AI33</f>
        <v>10.408000000000001</v>
      </c>
      <c r="I24" s="192">
        <f>'Таблица 4.1'!AQ33</f>
        <v>10.370000000000001</v>
      </c>
    </row>
    <row r="25" spans="1:9" hidden="1">
      <c r="A25" s="29">
        <v>10</v>
      </c>
      <c r="B25" s="44" t="s">
        <v>208</v>
      </c>
      <c r="C25" s="27" t="s">
        <v>198</v>
      </c>
      <c r="D25" s="40"/>
      <c r="E25" s="40"/>
      <c r="F25" s="40"/>
      <c r="G25" s="40"/>
      <c r="H25" s="40"/>
      <c r="I25" s="40"/>
    </row>
    <row r="26" spans="1:9" hidden="1">
      <c r="A26" s="29">
        <v>11</v>
      </c>
      <c r="B26" s="44" t="s">
        <v>221</v>
      </c>
      <c r="C26" s="27" t="s">
        <v>222</v>
      </c>
      <c r="D26" s="40"/>
      <c r="E26" s="42"/>
      <c r="F26" s="42"/>
      <c r="G26" s="42"/>
      <c r="H26" s="42"/>
      <c r="I26" s="42"/>
    </row>
    <row r="27" spans="1:9" hidden="1">
      <c r="A27" s="29">
        <v>12</v>
      </c>
      <c r="B27" s="44" t="s">
        <v>223</v>
      </c>
      <c r="C27" s="27" t="s">
        <v>224</v>
      </c>
      <c r="D27" s="40"/>
      <c r="E27" s="42"/>
      <c r="F27" s="42"/>
      <c r="G27" s="42"/>
      <c r="H27" s="42"/>
      <c r="I27" s="42"/>
    </row>
    <row r="28" spans="1:9" hidden="1">
      <c r="A28" s="29">
        <v>13</v>
      </c>
      <c r="B28" s="61" t="s">
        <v>215</v>
      </c>
      <c r="C28" s="27" t="s">
        <v>216</v>
      </c>
      <c r="D28" s="40"/>
      <c r="E28" s="40"/>
      <c r="F28" s="40"/>
      <c r="G28" s="40"/>
      <c r="H28" s="40"/>
      <c r="I28" s="40"/>
    </row>
    <row r="29" spans="1:9" ht="15.95" customHeight="1">
      <c r="A29" s="29">
        <v>14</v>
      </c>
      <c r="B29" s="61" t="s">
        <v>225</v>
      </c>
      <c r="C29" s="27" t="s">
        <v>226</v>
      </c>
      <c r="D29" s="183">
        <v>158.19999999999999</v>
      </c>
      <c r="E29" s="183">
        <v>158.19999999999999</v>
      </c>
      <c r="F29" s="183">
        <v>158.19999999999999</v>
      </c>
      <c r="G29" s="184">
        <v>158.19999999999999</v>
      </c>
      <c r="H29" s="184">
        <v>158.19999999999999</v>
      </c>
      <c r="I29" s="184">
        <v>158.19999999999999</v>
      </c>
    </row>
    <row r="30" spans="1:9">
      <c r="A30" s="29">
        <v>15</v>
      </c>
      <c r="B30" s="61" t="s">
        <v>227</v>
      </c>
      <c r="C30" s="27" t="s">
        <v>224</v>
      </c>
      <c r="D30" s="195">
        <f t="shared" ref="D30:I30" si="1">D33</f>
        <v>2001.0360000000001</v>
      </c>
      <c r="E30" s="195">
        <f t="shared" si="1"/>
        <v>1975.6479999999999</v>
      </c>
      <c r="F30" s="195">
        <f t="shared" si="1"/>
        <v>1941.0279999999998</v>
      </c>
      <c r="G30" s="195">
        <f t="shared" si="1"/>
        <v>1938.7199999999998</v>
      </c>
      <c r="H30" s="195">
        <f t="shared" si="1"/>
        <v>1923.9487999999999</v>
      </c>
      <c r="I30" s="195">
        <f t="shared" si="1"/>
        <v>1906.4079999999997</v>
      </c>
    </row>
    <row r="31" spans="1:9">
      <c r="A31" s="29">
        <v>16</v>
      </c>
      <c r="B31" s="61" t="s">
        <v>228</v>
      </c>
      <c r="C31" s="27" t="s">
        <v>224</v>
      </c>
      <c r="D31" s="195">
        <f t="shared" ref="D31:I31" si="2">D37</f>
        <v>2001.0360000000001</v>
      </c>
      <c r="E31" s="195">
        <f t="shared" si="2"/>
        <v>1975.6479999999999</v>
      </c>
      <c r="F31" s="195">
        <f t="shared" si="2"/>
        <v>1941.0279999999998</v>
      </c>
      <c r="G31" s="195">
        <f t="shared" si="2"/>
        <v>1938.7199999999998</v>
      </c>
      <c r="H31" s="195">
        <f t="shared" si="2"/>
        <v>1923.9487999999999</v>
      </c>
      <c r="I31" s="195">
        <f t="shared" si="2"/>
        <v>1906.4079999999997</v>
      </c>
    </row>
    <row r="32" spans="1:9">
      <c r="A32" s="29">
        <v>17</v>
      </c>
      <c r="B32" s="61" t="s">
        <v>229</v>
      </c>
      <c r="C32" s="27" t="s">
        <v>202</v>
      </c>
      <c r="D32" s="183">
        <v>100</v>
      </c>
      <c r="E32" s="183">
        <v>100</v>
      </c>
      <c r="F32" s="183">
        <v>100</v>
      </c>
      <c r="G32" s="183">
        <v>100</v>
      </c>
      <c r="H32" s="183">
        <v>100</v>
      </c>
      <c r="I32" s="183">
        <v>100</v>
      </c>
    </row>
    <row r="33" spans="1:17">
      <c r="A33" s="63">
        <v>18</v>
      </c>
      <c r="B33" s="64" t="s">
        <v>230</v>
      </c>
      <c r="C33" s="27" t="s">
        <v>224</v>
      </c>
      <c r="D33" s="195">
        <f t="shared" ref="D33:I33" si="3">D62*D57*1000</f>
        <v>2001.0360000000001</v>
      </c>
      <c r="E33" s="195">
        <f t="shared" si="3"/>
        <v>1975.6479999999999</v>
      </c>
      <c r="F33" s="195">
        <f t="shared" si="3"/>
        <v>1941.0279999999998</v>
      </c>
      <c r="G33" s="195">
        <f t="shared" si="3"/>
        <v>1938.7199999999998</v>
      </c>
      <c r="H33" s="195">
        <f t="shared" si="3"/>
        <v>1923.9487999999999</v>
      </c>
      <c r="I33" s="195">
        <f t="shared" si="3"/>
        <v>1906.4079999999997</v>
      </c>
      <c r="Q33" s="65"/>
    </row>
    <row r="34" spans="1:17" hidden="1">
      <c r="A34" s="29" t="s">
        <v>231</v>
      </c>
      <c r="B34" s="60" t="s">
        <v>232</v>
      </c>
      <c r="C34" s="27" t="s">
        <v>224</v>
      </c>
      <c r="D34" s="40"/>
      <c r="E34" s="66"/>
      <c r="F34" s="66"/>
      <c r="G34" s="66"/>
      <c r="H34" s="66"/>
      <c r="I34" s="66"/>
      <c r="Q34" s="65"/>
    </row>
    <row r="35" spans="1:17" hidden="1">
      <c r="A35" s="29"/>
      <c r="B35" s="60"/>
      <c r="C35" s="27"/>
      <c r="D35" s="40"/>
      <c r="E35" s="40"/>
      <c r="F35" s="40"/>
      <c r="G35" s="40"/>
      <c r="H35" s="40"/>
      <c r="I35" s="40"/>
      <c r="Q35" s="65"/>
    </row>
    <row r="36" spans="1:17" hidden="1">
      <c r="A36" s="29" t="s">
        <v>233</v>
      </c>
      <c r="B36" s="67" t="s">
        <v>234</v>
      </c>
      <c r="C36" s="27" t="s">
        <v>224</v>
      </c>
      <c r="D36" s="40"/>
      <c r="E36" s="42"/>
      <c r="F36" s="42"/>
      <c r="G36" s="42"/>
      <c r="H36" s="42"/>
      <c r="I36" s="42"/>
      <c r="Q36" s="65"/>
    </row>
    <row r="37" spans="1:17">
      <c r="A37" s="29" t="s">
        <v>235</v>
      </c>
      <c r="B37" s="60" t="s">
        <v>236</v>
      </c>
      <c r="C37" s="27" t="s">
        <v>224</v>
      </c>
      <c r="D37" s="195">
        <f t="shared" ref="D37:I37" si="4">D33</f>
        <v>2001.0360000000001</v>
      </c>
      <c r="E37" s="195">
        <f t="shared" si="4"/>
        <v>1975.6479999999999</v>
      </c>
      <c r="F37" s="195">
        <f t="shared" si="4"/>
        <v>1941.0279999999998</v>
      </c>
      <c r="G37" s="195">
        <f t="shared" si="4"/>
        <v>1938.7199999999998</v>
      </c>
      <c r="H37" s="195">
        <f t="shared" si="4"/>
        <v>1923.9487999999999</v>
      </c>
      <c r="I37" s="195">
        <f t="shared" si="4"/>
        <v>1906.4079999999997</v>
      </c>
      <c r="Q37" s="65"/>
    </row>
    <row r="38" spans="1:17" hidden="1">
      <c r="A38" s="29" t="s">
        <v>237</v>
      </c>
      <c r="B38" s="60" t="s">
        <v>238</v>
      </c>
      <c r="C38" s="27" t="s">
        <v>224</v>
      </c>
      <c r="D38" s="40"/>
      <c r="E38" s="40"/>
      <c r="F38" s="40"/>
      <c r="G38" s="40"/>
      <c r="H38" s="40"/>
      <c r="I38" s="40"/>
    </row>
    <row r="39" spans="1:17" hidden="1">
      <c r="A39" s="29" t="s">
        <v>239</v>
      </c>
      <c r="B39" s="60" t="s">
        <v>240</v>
      </c>
      <c r="C39" s="27" t="s">
        <v>224</v>
      </c>
      <c r="D39" s="40"/>
      <c r="E39" s="42"/>
      <c r="F39" s="42"/>
      <c r="G39" s="42"/>
      <c r="H39" s="42"/>
      <c r="I39" s="42"/>
    </row>
    <row r="40" spans="1:17" hidden="1">
      <c r="A40" s="29" t="s">
        <v>241</v>
      </c>
      <c r="B40" s="60" t="s">
        <v>242</v>
      </c>
      <c r="C40" s="27" t="s">
        <v>224</v>
      </c>
      <c r="D40" s="40"/>
      <c r="E40" s="42"/>
      <c r="F40" s="42"/>
      <c r="G40" s="42"/>
      <c r="H40" s="42"/>
      <c r="I40" s="42"/>
    </row>
    <row r="41" spans="1:17" hidden="1">
      <c r="A41" s="29" t="s">
        <v>243</v>
      </c>
      <c r="B41" s="60" t="s">
        <v>244</v>
      </c>
      <c r="C41" s="27" t="s">
        <v>224</v>
      </c>
      <c r="D41" s="40"/>
      <c r="E41" s="42"/>
      <c r="F41" s="42"/>
      <c r="G41" s="42"/>
      <c r="H41" s="42"/>
      <c r="I41" s="42"/>
    </row>
    <row r="42" spans="1:17" hidden="1">
      <c r="A42" s="29"/>
      <c r="B42" s="60"/>
      <c r="C42" s="27"/>
      <c r="D42" s="40"/>
      <c r="E42" s="42"/>
      <c r="F42" s="42"/>
      <c r="G42" s="42"/>
      <c r="H42" s="42"/>
      <c r="I42" s="42"/>
    </row>
    <row r="43" spans="1:17" hidden="1">
      <c r="A43" s="29" t="s">
        <v>245</v>
      </c>
      <c r="B43" s="67" t="s">
        <v>204</v>
      </c>
      <c r="C43" s="27" t="s">
        <v>224</v>
      </c>
      <c r="D43" s="40"/>
      <c r="E43" s="42"/>
      <c r="F43" s="42"/>
      <c r="G43" s="42"/>
      <c r="H43" s="42"/>
      <c r="I43" s="42"/>
    </row>
    <row r="44" spans="1:17">
      <c r="A44" s="63">
        <v>19</v>
      </c>
      <c r="B44" s="64" t="s">
        <v>246</v>
      </c>
      <c r="C44" s="27" t="s">
        <v>202</v>
      </c>
      <c r="D44" s="183">
        <v>100</v>
      </c>
      <c r="E44" s="183">
        <v>100</v>
      </c>
      <c r="F44" s="183">
        <v>100</v>
      </c>
      <c r="G44" s="184">
        <v>100</v>
      </c>
      <c r="H44" s="184">
        <v>100</v>
      </c>
      <c r="I44" s="184">
        <v>100</v>
      </c>
    </row>
    <row r="45" spans="1:17" hidden="1">
      <c r="A45" s="29" t="s">
        <v>247</v>
      </c>
      <c r="B45" s="60" t="s">
        <v>232</v>
      </c>
      <c r="C45" s="27" t="s">
        <v>202</v>
      </c>
      <c r="D45" s="183"/>
      <c r="E45" s="183"/>
      <c r="F45" s="183"/>
      <c r="G45" s="184"/>
      <c r="H45" s="184"/>
      <c r="I45" s="184"/>
    </row>
    <row r="46" spans="1:17" hidden="1">
      <c r="A46" s="29"/>
      <c r="B46" s="60"/>
      <c r="C46" s="27"/>
      <c r="D46" s="183"/>
      <c r="E46" s="183"/>
      <c r="F46" s="183"/>
      <c r="G46" s="184"/>
      <c r="H46" s="184"/>
      <c r="I46" s="184"/>
    </row>
    <row r="47" spans="1:17" hidden="1">
      <c r="A47" s="29" t="s">
        <v>248</v>
      </c>
      <c r="B47" s="60" t="s">
        <v>234</v>
      </c>
      <c r="C47" s="27" t="s">
        <v>202</v>
      </c>
      <c r="D47" s="183"/>
      <c r="E47" s="183"/>
      <c r="F47" s="183"/>
      <c r="G47" s="184"/>
      <c r="H47" s="184"/>
      <c r="I47" s="184"/>
    </row>
    <row r="48" spans="1:17">
      <c r="A48" s="29" t="s">
        <v>249</v>
      </c>
      <c r="B48" s="60" t="s">
        <v>236</v>
      </c>
      <c r="C48" s="27" t="s">
        <v>202</v>
      </c>
      <c r="D48" s="183">
        <v>100</v>
      </c>
      <c r="E48" s="183">
        <v>100</v>
      </c>
      <c r="F48" s="183">
        <v>100</v>
      </c>
      <c r="G48" s="184">
        <v>100</v>
      </c>
      <c r="H48" s="184">
        <v>100</v>
      </c>
      <c r="I48" s="184">
        <v>100</v>
      </c>
    </row>
    <row r="49" spans="1:9" hidden="1">
      <c r="A49" s="29" t="s">
        <v>250</v>
      </c>
      <c r="B49" s="68" t="s">
        <v>251</v>
      </c>
      <c r="C49" s="27" t="s">
        <v>202</v>
      </c>
      <c r="D49" s="40"/>
      <c r="E49" s="42"/>
      <c r="F49" s="42"/>
      <c r="G49" s="42"/>
      <c r="H49" s="42"/>
      <c r="I49" s="42"/>
    </row>
    <row r="50" spans="1:9" hidden="1">
      <c r="A50" s="29" t="s">
        <v>252</v>
      </c>
      <c r="B50" s="68" t="s">
        <v>253</v>
      </c>
      <c r="C50" s="27" t="s">
        <v>202</v>
      </c>
      <c r="D50" s="40"/>
      <c r="E50" s="42"/>
      <c r="F50" s="42"/>
      <c r="G50" s="42"/>
      <c r="H50" s="42"/>
      <c r="I50" s="42"/>
    </row>
    <row r="51" spans="1:9" hidden="1">
      <c r="A51" s="29" t="s">
        <v>254</v>
      </c>
      <c r="B51" s="68" t="s">
        <v>255</v>
      </c>
      <c r="C51" s="27" t="s">
        <v>202</v>
      </c>
      <c r="D51" s="40"/>
      <c r="E51" s="42"/>
      <c r="F51" s="42"/>
      <c r="G51" s="42"/>
      <c r="H51" s="42"/>
      <c r="I51" s="42"/>
    </row>
    <row r="52" spans="1:9" hidden="1">
      <c r="A52" s="29" t="s">
        <v>256</v>
      </c>
      <c r="B52" s="60" t="s">
        <v>244</v>
      </c>
      <c r="C52" s="27" t="s">
        <v>202</v>
      </c>
      <c r="D52" s="40"/>
      <c r="E52" s="42"/>
      <c r="F52" s="42"/>
      <c r="G52" s="42"/>
      <c r="H52" s="42"/>
      <c r="I52" s="42"/>
    </row>
    <row r="53" spans="1:9">
      <c r="A53" s="63">
        <v>20</v>
      </c>
      <c r="B53" s="64" t="s">
        <v>257</v>
      </c>
      <c r="C53" s="27"/>
      <c r="D53" s="183">
        <v>1.1539999999999999</v>
      </c>
      <c r="E53" s="183">
        <v>1.1539999999999999</v>
      </c>
      <c r="F53" s="183">
        <v>1.1539999999999999</v>
      </c>
      <c r="G53" s="183">
        <v>1.1539999999999999</v>
      </c>
      <c r="H53" s="184">
        <v>1.1539999999999999</v>
      </c>
      <c r="I53" s="184">
        <v>1.1539999999999999</v>
      </c>
    </row>
    <row r="54" spans="1:9" hidden="1">
      <c r="A54" s="29" t="s">
        <v>258</v>
      </c>
      <c r="B54" s="60" t="s">
        <v>232</v>
      </c>
      <c r="C54" s="27"/>
      <c r="D54" s="183"/>
      <c r="E54" s="183"/>
      <c r="F54" s="183"/>
      <c r="G54" s="183"/>
      <c r="H54" s="184"/>
      <c r="I54" s="184"/>
    </row>
    <row r="55" spans="1:9" hidden="1">
      <c r="A55" s="29"/>
      <c r="B55" s="60"/>
      <c r="C55" s="27"/>
      <c r="D55" s="183"/>
      <c r="E55" s="183"/>
      <c r="F55" s="183"/>
      <c r="G55" s="183"/>
      <c r="H55" s="184"/>
      <c r="I55" s="184"/>
    </row>
    <row r="56" spans="1:9" hidden="1">
      <c r="A56" s="29" t="s">
        <v>259</v>
      </c>
      <c r="B56" s="60" t="s">
        <v>234</v>
      </c>
      <c r="C56" s="27"/>
      <c r="D56" s="183"/>
      <c r="E56" s="183"/>
      <c r="F56" s="183"/>
      <c r="G56" s="183"/>
      <c r="H56" s="184"/>
      <c r="I56" s="184"/>
    </row>
    <row r="57" spans="1:9">
      <c r="A57" s="29" t="s">
        <v>260</v>
      </c>
      <c r="B57" s="60" t="s">
        <v>236</v>
      </c>
      <c r="C57" s="27"/>
      <c r="D57" s="183">
        <v>1.1539999999999999</v>
      </c>
      <c r="E57" s="183">
        <v>1.1539999999999999</v>
      </c>
      <c r="F57" s="183">
        <v>1.1539999999999999</v>
      </c>
      <c r="G57" s="183">
        <v>1.1539999999999999</v>
      </c>
      <c r="H57" s="184">
        <v>1.1539999999999999</v>
      </c>
      <c r="I57" s="184">
        <v>1.1539999999999999</v>
      </c>
    </row>
    <row r="58" spans="1:9" hidden="1">
      <c r="A58" s="29" t="s">
        <v>261</v>
      </c>
      <c r="B58" s="68" t="s">
        <v>262</v>
      </c>
      <c r="C58" s="27"/>
      <c r="D58" s="40"/>
      <c r="E58" s="42"/>
      <c r="F58" s="42"/>
      <c r="G58" s="42"/>
      <c r="H58" s="42"/>
      <c r="I58" s="42"/>
    </row>
    <row r="59" spans="1:9" hidden="1">
      <c r="A59" s="29" t="s">
        <v>263</v>
      </c>
      <c r="B59" s="68" t="s">
        <v>264</v>
      </c>
      <c r="C59" s="27"/>
      <c r="D59" s="40"/>
      <c r="E59" s="42"/>
      <c r="F59" s="42"/>
      <c r="G59" s="42"/>
      <c r="H59" s="42"/>
      <c r="I59" s="42"/>
    </row>
    <row r="60" spans="1:9" hidden="1">
      <c r="A60" s="29" t="s">
        <v>265</v>
      </c>
      <c r="B60" s="68" t="s">
        <v>266</v>
      </c>
      <c r="C60" s="27"/>
      <c r="D60" s="40"/>
      <c r="E60" s="42"/>
      <c r="F60" s="42"/>
      <c r="G60" s="42"/>
      <c r="H60" s="42"/>
      <c r="I60" s="42"/>
    </row>
    <row r="61" spans="1:9" hidden="1">
      <c r="A61" s="29" t="s">
        <v>267</v>
      </c>
      <c r="B61" s="60" t="s">
        <v>244</v>
      </c>
      <c r="C61" s="27"/>
      <c r="D61" s="40"/>
      <c r="E61" s="42"/>
      <c r="F61" s="42"/>
      <c r="G61" s="42"/>
      <c r="H61" s="42"/>
      <c r="I61" s="42"/>
    </row>
    <row r="62" spans="1:9">
      <c r="A62" s="63">
        <v>21</v>
      </c>
      <c r="B62" s="64" t="s">
        <v>268</v>
      </c>
      <c r="C62" s="27" t="s">
        <v>269</v>
      </c>
      <c r="D62" s="563">
        <v>1.734</v>
      </c>
      <c r="E62" s="564">
        <v>1.712</v>
      </c>
      <c r="F62" s="564">
        <v>1.6819999999999999</v>
      </c>
      <c r="G62" s="564">
        <v>1.68</v>
      </c>
      <c r="H62" s="564">
        <v>1.6672</v>
      </c>
      <c r="I62" s="564">
        <v>1.6519999999999999</v>
      </c>
    </row>
    <row r="63" spans="1:9" hidden="1">
      <c r="A63" s="29" t="s">
        <v>270</v>
      </c>
      <c r="B63" s="60" t="s">
        <v>232</v>
      </c>
      <c r="C63" s="27" t="s">
        <v>269</v>
      </c>
      <c r="D63" s="563"/>
      <c r="E63" s="565"/>
      <c r="F63" s="565"/>
      <c r="G63" s="565"/>
      <c r="H63" s="565"/>
      <c r="I63" s="565"/>
    </row>
    <row r="64" spans="1:9" hidden="1">
      <c r="A64" s="29"/>
      <c r="B64" s="60"/>
      <c r="C64" s="27" t="s">
        <v>269</v>
      </c>
      <c r="D64" s="563"/>
      <c r="E64" s="565"/>
      <c r="F64" s="565"/>
      <c r="G64" s="565"/>
      <c r="H64" s="565"/>
      <c r="I64" s="565"/>
    </row>
    <row r="65" spans="1:9" hidden="1">
      <c r="A65" s="29" t="s">
        <v>271</v>
      </c>
      <c r="B65" s="60" t="s">
        <v>234</v>
      </c>
      <c r="C65" s="27" t="s">
        <v>269</v>
      </c>
      <c r="D65" s="563"/>
      <c r="E65" s="565"/>
      <c r="F65" s="565"/>
      <c r="G65" s="565"/>
      <c r="H65" s="565"/>
      <c r="I65" s="565"/>
    </row>
    <row r="66" spans="1:9">
      <c r="A66" s="29" t="s">
        <v>272</v>
      </c>
      <c r="B66" s="60" t="s">
        <v>236</v>
      </c>
      <c r="C66" s="27" t="s">
        <v>269</v>
      </c>
      <c r="D66" s="565">
        <f t="shared" ref="D66:I66" si="5">D62</f>
        <v>1.734</v>
      </c>
      <c r="E66" s="565">
        <f t="shared" si="5"/>
        <v>1.712</v>
      </c>
      <c r="F66" s="565">
        <f t="shared" si="5"/>
        <v>1.6819999999999999</v>
      </c>
      <c r="G66" s="565">
        <f t="shared" si="5"/>
        <v>1.68</v>
      </c>
      <c r="H66" s="565">
        <f t="shared" si="5"/>
        <v>1.6672</v>
      </c>
      <c r="I66" s="565">
        <f t="shared" si="5"/>
        <v>1.6519999999999999</v>
      </c>
    </row>
    <row r="67" spans="1:9" hidden="1">
      <c r="A67" s="29" t="s">
        <v>273</v>
      </c>
      <c r="B67" s="68" t="s">
        <v>262</v>
      </c>
      <c r="C67" s="27" t="s">
        <v>269</v>
      </c>
      <c r="D67" s="27"/>
      <c r="E67" s="27"/>
      <c r="F67" s="27"/>
      <c r="G67" s="27"/>
      <c r="H67" s="27"/>
      <c r="I67" s="27"/>
    </row>
    <row r="68" spans="1:9" hidden="1">
      <c r="A68" s="29" t="s">
        <v>274</v>
      </c>
      <c r="B68" s="68" t="s">
        <v>264</v>
      </c>
      <c r="C68" s="27" t="s">
        <v>269</v>
      </c>
      <c r="D68" s="27"/>
      <c r="E68" s="43"/>
      <c r="F68" s="43"/>
      <c r="G68" s="43"/>
      <c r="H68" s="43"/>
      <c r="I68" s="43"/>
    </row>
    <row r="69" spans="1:9" hidden="1">
      <c r="A69" s="29" t="s">
        <v>275</v>
      </c>
      <c r="B69" s="68" t="s">
        <v>266</v>
      </c>
      <c r="C69" s="27" t="s">
        <v>269</v>
      </c>
      <c r="D69" s="27"/>
      <c r="E69" s="43"/>
      <c r="F69" s="43"/>
      <c r="G69" s="43"/>
      <c r="H69" s="43"/>
      <c r="I69" s="43"/>
    </row>
    <row r="70" spans="1:9" hidden="1">
      <c r="A70" s="29" t="s">
        <v>276</v>
      </c>
      <c r="B70" s="60" t="s">
        <v>244</v>
      </c>
      <c r="C70" s="27" t="s">
        <v>277</v>
      </c>
      <c r="D70" s="27"/>
      <c r="E70" s="43"/>
      <c r="F70" s="43"/>
      <c r="G70" s="43"/>
      <c r="H70" s="43"/>
      <c r="I70" s="43"/>
    </row>
    <row r="71" spans="1:9" hidden="1">
      <c r="A71" s="29">
        <v>22</v>
      </c>
      <c r="B71" s="64" t="s">
        <v>278</v>
      </c>
      <c r="C71" s="27"/>
      <c r="D71" s="27"/>
      <c r="E71" s="43"/>
      <c r="F71" s="43"/>
      <c r="G71" s="43"/>
      <c r="H71" s="43"/>
      <c r="I71" s="43"/>
    </row>
    <row r="72" spans="1:9" hidden="1">
      <c r="A72" s="29" t="s">
        <v>279</v>
      </c>
      <c r="B72" s="60" t="s">
        <v>232</v>
      </c>
      <c r="C72" s="27" t="s">
        <v>202</v>
      </c>
      <c r="D72" s="27"/>
      <c r="E72" s="43"/>
      <c r="F72" s="43"/>
      <c r="G72" s="43"/>
      <c r="H72" s="43"/>
      <c r="I72" s="43"/>
    </row>
    <row r="73" spans="1:9" hidden="1">
      <c r="A73" s="29"/>
      <c r="B73" s="60"/>
      <c r="C73" s="27"/>
      <c r="D73" s="27"/>
      <c r="E73" s="43"/>
      <c r="F73" s="43"/>
      <c r="G73" s="43"/>
      <c r="H73" s="43"/>
      <c r="I73" s="43"/>
    </row>
    <row r="74" spans="1:9" hidden="1">
      <c r="A74" s="29" t="s">
        <v>280</v>
      </c>
      <c r="B74" s="60" t="s">
        <v>234</v>
      </c>
      <c r="C74" s="27" t="s">
        <v>202</v>
      </c>
      <c r="D74" s="27"/>
      <c r="E74" s="43"/>
      <c r="F74" s="43"/>
      <c r="G74" s="43"/>
      <c r="H74" s="43"/>
      <c r="I74" s="43"/>
    </row>
    <row r="75" spans="1:9" hidden="1">
      <c r="A75" s="29" t="s">
        <v>281</v>
      </c>
      <c r="B75" s="60" t="s">
        <v>236</v>
      </c>
      <c r="C75" s="27" t="s">
        <v>202</v>
      </c>
      <c r="D75" s="27"/>
      <c r="E75" s="43"/>
      <c r="F75" s="43"/>
      <c r="G75" s="43"/>
      <c r="H75" s="43"/>
      <c r="I75" s="43"/>
    </row>
    <row r="76" spans="1:9" hidden="1">
      <c r="A76" s="29" t="s">
        <v>282</v>
      </c>
      <c r="B76" s="68" t="s">
        <v>262</v>
      </c>
      <c r="C76" s="27" t="s">
        <v>202</v>
      </c>
      <c r="D76" s="27"/>
      <c r="E76" s="43"/>
      <c r="F76" s="43"/>
      <c r="G76" s="43"/>
      <c r="H76" s="43"/>
      <c r="I76" s="43"/>
    </row>
    <row r="77" spans="1:9" hidden="1">
      <c r="A77" s="29" t="s">
        <v>283</v>
      </c>
      <c r="B77" s="68" t="s">
        <v>264</v>
      </c>
      <c r="C77" s="27" t="s">
        <v>202</v>
      </c>
      <c r="D77" s="27"/>
      <c r="E77" s="43"/>
      <c r="F77" s="43"/>
      <c r="G77" s="43"/>
      <c r="H77" s="43"/>
      <c r="I77" s="43"/>
    </row>
    <row r="78" spans="1:9" hidden="1">
      <c r="A78" s="29" t="s">
        <v>284</v>
      </c>
      <c r="B78" s="68" t="s">
        <v>266</v>
      </c>
      <c r="C78" s="27" t="s">
        <v>202</v>
      </c>
      <c r="D78" s="27"/>
      <c r="E78" s="43"/>
      <c r="F78" s="43"/>
      <c r="G78" s="43"/>
      <c r="H78" s="43"/>
      <c r="I78" s="43"/>
    </row>
    <row r="79" spans="1:9" hidden="1">
      <c r="A79" s="29" t="s">
        <v>285</v>
      </c>
      <c r="B79" s="60" t="s">
        <v>244</v>
      </c>
      <c r="C79" s="27" t="s">
        <v>202</v>
      </c>
      <c r="D79" s="27"/>
      <c r="E79" s="43"/>
      <c r="F79" s="43"/>
      <c r="G79" s="43"/>
      <c r="H79" s="43"/>
      <c r="I79" s="43"/>
    </row>
    <row r="80" spans="1:9">
      <c r="A80" s="63">
        <v>23</v>
      </c>
      <c r="B80" s="64" t="s">
        <v>286</v>
      </c>
      <c r="C80" s="27" t="s">
        <v>287</v>
      </c>
      <c r="D80" s="566">
        <v>4954.4589999999998</v>
      </c>
      <c r="E80" s="566">
        <f>D80*1.04</f>
        <v>5152.6373599999997</v>
      </c>
      <c r="F80" s="566">
        <f>E80*1.04</f>
        <v>5358.7428543999995</v>
      </c>
      <c r="G80" s="566">
        <f>F80*1.04</f>
        <v>5573.0925685759994</v>
      </c>
      <c r="H80" s="566">
        <f>G80*1.04</f>
        <v>5796.0162713190393</v>
      </c>
      <c r="I80" s="566">
        <f>H80*1.04</f>
        <v>6027.8569221718008</v>
      </c>
    </row>
    <row r="81" spans="1:9" hidden="1">
      <c r="A81" s="29" t="s">
        <v>288</v>
      </c>
      <c r="B81" s="60" t="s">
        <v>232</v>
      </c>
      <c r="C81" s="27" t="s">
        <v>287</v>
      </c>
      <c r="D81" s="566"/>
      <c r="E81" s="566">
        <v>0</v>
      </c>
      <c r="F81" s="566">
        <v>0</v>
      </c>
      <c r="G81" s="566">
        <v>0</v>
      </c>
      <c r="H81" s="566">
        <v>0</v>
      </c>
      <c r="I81" s="566">
        <v>0</v>
      </c>
    </row>
    <row r="82" spans="1:9" hidden="1">
      <c r="A82" s="29"/>
      <c r="B82" s="60"/>
      <c r="C82" s="27" t="s">
        <v>287</v>
      </c>
      <c r="D82" s="566"/>
      <c r="E82" s="566">
        <v>0</v>
      </c>
      <c r="F82" s="566">
        <v>0</v>
      </c>
      <c r="G82" s="566">
        <v>0</v>
      </c>
      <c r="H82" s="566">
        <v>0</v>
      </c>
      <c r="I82" s="566">
        <v>0</v>
      </c>
    </row>
    <row r="83" spans="1:9" hidden="1">
      <c r="A83" s="29" t="s">
        <v>289</v>
      </c>
      <c r="B83" s="60" t="s">
        <v>234</v>
      </c>
      <c r="C83" s="27" t="s">
        <v>287</v>
      </c>
      <c r="D83" s="566"/>
      <c r="E83" s="566">
        <v>0</v>
      </c>
      <c r="F83" s="566">
        <v>0</v>
      </c>
      <c r="G83" s="566">
        <v>0</v>
      </c>
      <c r="H83" s="566">
        <v>0</v>
      </c>
      <c r="I83" s="566">
        <v>0</v>
      </c>
    </row>
    <row r="84" spans="1:9">
      <c r="A84" s="29" t="s">
        <v>290</v>
      </c>
      <c r="B84" s="60" t="s">
        <v>236</v>
      </c>
      <c r="C84" s="27" t="s">
        <v>287</v>
      </c>
      <c r="D84" s="566">
        <f t="shared" ref="D84:I84" si="6">D80</f>
        <v>4954.4589999999998</v>
      </c>
      <c r="E84" s="566">
        <f t="shared" si="6"/>
        <v>5152.6373599999997</v>
      </c>
      <c r="F84" s="566">
        <f t="shared" si="6"/>
        <v>5358.7428543999995</v>
      </c>
      <c r="G84" s="566">
        <f t="shared" si="6"/>
        <v>5573.0925685759994</v>
      </c>
      <c r="H84" s="566">
        <f t="shared" si="6"/>
        <v>5796.0162713190393</v>
      </c>
      <c r="I84" s="566">
        <f t="shared" si="6"/>
        <v>6027.8569221718008</v>
      </c>
    </row>
    <row r="85" spans="1:9" hidden="1">
      <c r="A85" s="29" t="s">
        <v>291</v>
      </c>
      <c r="B85" s="68" t="s">
        <v>262</v>
      </c>
      <c r="C85" s="27" t="s">
        <v>287</v>
      </c>
      <c r="D85" s="69"/>
      <c r="E85" s="69">
        <v>0</v>
      </c>
      <c r="F85" s="69">
        <v>0</v>
      </c>
      <c r="G85" s="69">
        <v>0</v>
      </c>
      <c r="H85" s="69">
        <v>0</v>
      </c>
      <c r="I85" s="69">
        <v>0</v>
      </c>
    </row>
    <row r="86" spans="1:9" hidden="1">
      <c r="A86" s="29" t="s">
        <v>292</v>
      </c>
      <c r="B86" s="68" t="s">
        <v>264</v>
      </c>
      <c r="C86" s="27" t="s">
        <v>287</v>
      </c>
      <c r="D86" s="69"/>
      <c r="E86" s="69">
        <v>0</v>
      </c>
      <c r="F86" s="69">
        <v>0</v>
      </c>
      <c r="G86" s="69">
        <v>0</v>
      </c>
      <c r="H86" s="69">
        <v>0</v>
      </c>
      <c r="I86" s="69">
        <v>0</v>
      </c>
    </row>
    <row r="87" spans="1:9" hidden="1">
      <c r="A87" s="29" t="s">
        <v>293</v>
      </c>
      <c r="B87" s="68" t="s">
        <v>266</v>
      </c>
      <c r="C87" s="27" t="s">
        <v>287</v>
      </c>
      <c r="D87" s="69"/>
      <c r="E87" s="69">
        <v>0</v>
      </c>
      <c r="F87" s="69">
        <v>0</v>
      </c>
      <c r="G87" s="69">
        <v>0</v>
      </c>
      <c r="H87" s="69">
        <v>0</v>
      </c>
      <c r="I87" s="69">
        <v>0</v>
      </c>
    </row>
    <row r="88" spans="1:9" hidden="1">
      <c r="A88" s="29" t="s">
        <v>294</v>
      </c>
      <c r="B88" s="60" t="s">
        <v>244</v>
      </c>
      <c r="C88" s="27" t="s">
        <v>295</v>
      </c>
      <c r="D88" s="69"/>
      <c r="E88" s="69">
        <v>0</v>
      </c>
      <c r="F88" s="69">
        <v>0</v>
      </c>
      <c r="G88" s="69">
        <v>0</v>
      </c>
      <c r="H88" s="69">
        <v>0</v>
      </c>
      <c r="I88" s="69">
        <v>0</v>
      </c>
    </row>
    <row r="89" spans="1:9">
      <c r="A89" s="63">
        <v>24</v>
      </c>
      <c r="B89" s="64" t="s">
        <v>296</v>
      </c>
      <c r="C89" s="27" t="s">
        <v>297</v>
      </c>
      <c r="D89" s="566">
        <v>9847.1</v>
      </c>
      <c r="E89" s="566">
        <f>D89*1.04</f>
        <v>10240.984</v>
      </c>
      <c r="F89" s="566">
        <f>E89*1.04</f>
        <v>10650.623360000001</v>
      </c>
      <c r="G89" s="566">
        <f>F89*1.04</f>
        <v>11076.648294400002</v>
      </c>
      <c r="H89" s="566">
        <f>G89*1.04</f>
        <v>11519.714226176002</v>
      </c>
      <c r="I89" s="566">
        <f>H89*1.04</f>
        <v>11980.502795223043</v>
      </c>
    </row>
    <row r="90" spans="1:9" hidden="1">
      <c r="A90" s="29" t="s">
        <v>298</v>
      </c>
      <c r="B90" s="60" t="s">
        <v>232</v>
      </c>
      <c r="C90" s="27" t="s">
        <v>297</v>
      </c>
      <c r="D90" s="566"/>
      <c r="E90" s="566">
        <v>0</v>
      </c>
      <c r="F90" s="566">
        <v>0</v>
      </c>
      <c r="G90" s="566">
        <v>0</v>
      </c>
      <c r="H90" s="566">
        <v>0</v>
      </c>
      <c r="I90" s="566">
        <v>0</v>
      </c>
    </row>
    <row r="91" spans="1:9" hidden="1">
      <c r="A91" s="29"/>
      <c r="B91" s="60"/>
      <c r="C91" s="27"/>
      <c r="D91" s="566"/>
      <c r="E91" s="566">
        <v>0</v>
      </c>
      <c r="F91" s="566">
        <v>0</v>
      </c>
      <c r="G91" s="566">
        <v>0</v>
      </c>
      <c r="H91" s="566">
        <v>0</v>
      </c>
      <c r="I91" s="566">
        <v>0</v>
      </c>
    </row>
    <row r="92" spans="1:9" hidden="1">
      <c r="A92" s="29" t="s">
        <v>299</v>
      </c>
      <c r="B92" s="60" t="s">
        <v>234</v>
      </c>
      <c r="C92" s="27" t="s">
        <v>297</v>
      </c>
      <c r="D92" s="566"/>
      <c r="E92" s="566">
        <v>0</v>
      </c>
      <c r="F92" s="566">
        <v>0</v>
      </c>
      <c r="G92" s="566">
        <v>0</v>
      </c>
      <c r="H92" s="566">
        <v>0</v>
      </c>
      <c r="I92" s="566">
        <v>0</v>
      </c>
    </row>
    <row r="93" spans="1:9">
      <c r="A93" s="29" t="s">
        <v>300</v>
      </c>
      <c r="B93" s="60" t="s">
        <v>236</v>
      </c>
      <c r="C93" s="27" t="s">
        <v>297</v>
      </c>
      <c r="D93" s="566">
        <f t="shared" ref="D93:I93" si="7">D89</f>
        <v>9847.1</v>
      </c>
      <c r="E93" s="566">
        <f t="shared" si="7"/>
        <v>10240.984</v>
      </c>
      <c r="F93" s="566">
        <f t="shared" si="7"/>
        <v>10650.623360000001</v>
      </c>
      <c r="G93" s="566">
        <f t="shared" si="7"/>
        <v>11076.648294400002</v>
      </c>
      <c r="H93" s="566">
        <f t="shared" si="7"/>
        <v>11519.714226176002</v>
      </c>
      <c r="I93" s="566">
        <f t="shared" si="7"/>
        <v>11980.502795223043</v>
      </c>
    </row>
    <row r="94" spans="1:9" hidden="1">
      <c r="A94" s="29" t="s">
        <v>301</v>
      </c>
      <c r="B94" s="68" t="s">
        <v>251</v>
      </c>
      <c r="C94" s="27" t="s">
        <v>297</v>
      </c>
      <c r="D94" s="566"/>
      <c r="E94" s="566"/>
      <c r="F94" s="566"/>
      <c r="G94" s="566"/>
      <c r="H94" s="566"/>
      <c r="I94" s="566"/>
    </row>
    <row r="95" spans="1:9" hidden="1">
      <c r="A95" s="29" t="s">
        <v>302</v>
      </c>
      <c r="B95" s="68" t="s">
        <v>253</v>
      </c>
      <c r="C95" s="27" t="s">
        <v>297</v>
      </c>
      <c r="D95" s="566"/>
      <c r="E95" s="566"/>
      <c r="F95" s="566"/>
      <c r="G95" s="566"/>
      <c r="H95" s="566"/>
      <c r="I95" s="566"/>
    </row>
    <row r="96" spans="1:9" hidden="1">
      <c r="A96" s="29" t="s">
        <v>303</v>
      </c>
      <c r="B96" s="68" t="s">
        <v>255</v>
      </c>
      <c r="C96" s="27" t="s">
        <v>297</v>
      </c>
      <c r="D96" s="566"/>
      <c r="E96" s="566"/>
      <c r="F96" s="566"/>
      <c r="G96" s="566"/>
      <c r="H96" s="566"/>
      <c r="I96" s="566"/>
    </row>
    <row r="97" spans="1:9" hidden="1">
      <c r="A97" s="29" t="s">
        <v>304</v>
      </c>
      <c r="B97" s="60" t="s">
        <v>244</v>
      </c>
      <c r="C97" s="27" t="s">
        <v>297</v>
      </c>
      <c r="D97" s="566"/>
      <c r="E97" s="566"/>
      <c r="F97" s="566"/>
      <c r="G97" s="566"/>
      <c r="H97" s="566"/>
      <c r="I97" s="566"/>
    </row>
    <row r="98" spans="1:9">
      <c r="A98" s="29" t="s">
        <v>305</v>
      </c>
      <c r="B98" s="60" t="s">
        <v>204</v>
      </c>
      <c r="C98" s="27" t="s">
        <v>297</v>
      </c>
      <c r="D98" s="566">
        <f t="shared" ref="D98:I98" si="8">D89</f>
        <v>9847.1</v>
      </c>
      <c r="E98" s="566">
        <f t="shared" si="8"/>
        <v>10240.984</v>
      </c>
      <c r="F98" s="566">
        <f t="shared" si="8"/>
        <v>10650.623360000001</v>
      </c>
      <c r="G98" s="566">
        <f t="shared" si="8"/>
        <v>11076.648294400002</v>
      </c>
      <c r="H98" s="566">
        <f t="shared" si="8"/>
        <v>11519.714226176002</v>
      </c>
      <c r="I98" s="566">
        <f t="shared" si="8"/>
        <v>11980.502795223043</v>
      </c>
    </row>
    <row r="99" spans="1:9" ht="15.75" hidden="1" customHeight="1">
      <c r="A99" s="63">
        <v>25</v>
      </c>
      <c r="B99" s="64" t="s">
        <v>306</v>
      </c>
      <c r="C99" s="27" t="s">
        <v>297</v>
      </c>
      <c r="D99" s="69"/>
      <c r="E99" s="69">
        <v>0</v>
      </c>
      <c r="F99" s="69">
        <v>0</v>
      </c>
      <c r="G99" s="69">
        <v>0</v>
      </c>
      <c r="H99" s="69">
        <v>0</v>
      </c>
      <c r="I99" s="69">
        <v>0</v>
      </c>
    </row>
    <row r="100" spans="1:9" hidden="1">
      <c r="A100" s="29" t="s">
        <v>307</v>
      </c>
      <c r="B100" s="60" t="s">
        <v>232</v>
      </c>
      <c r="C100" s="27" t="s">
        <v>297</v>
      </c>
      <c r="D100" s="69"/>
      <c r="E100" s="69">
        <v>0</v>
      </c>
      <c r="F100" s="69">
        <v>0</v>
      </c>
      <c r="G100" s="69">
        <v>0</v>
      </c>
      <c r="H100" s="69">
        <v>0</v>
      </c>
      <c r="I100" s="69">
        <v>0</v>
      </c>
    </row>
    <row r="101" spans="1:9" hidden="1">
      <c r="A101" s="29"/>
      <c r="B101" s="60"/>
      <c r="C101" s="27"/>
      <c r="D101" s="69"/>
      <c r="E101" s="69">
        <v>0</v>
      </c>
      <c r="F101" s="69">
        <v>0</v>
      </c>
      <c r="G101" s="69">
        <v>0</v>
      </c>
      <c r="H101" s="69">
        <v>0</v>
      </c>
      <c r="I101" s="69">
        <v>0</v>
      </c>
    </row>
    <row r="102" spans="1:9" hidden="1">
      <c r="A102" s="29" t="s">
        <v>308</v>
      </c>
      <c r="B102" s="60" t="s">
        <v>234</v>
      </c>
      <c r="C102" s="27" t="s">
        <v>297</v>
      </c>
      <c r="D102" s="69"/>
      <c r="E102" s="69">
        <v>0</v>
      </c>
      <c r="F102" s="69">
        <v>0</v>
      </c>
      <c r="G102" s="69">
        <v>0</v>
      </c>
      <c r="H102" s="69">
        <v>0</v>
      </c>
      <c r="I102" s="69">
        <v>0</v>
      </c>
    </row>
    <row r="103" spans="1:9" hidden="1">
      <c r="A103" s="29" t="s">
        <v>309</v>
      </c>
      <c r="B103" s="60" t="s">
        <v>236</v>
      </c>
      <c r="C103" s="27" t="s">
        <v>297</v>
      </c>
      <c r="D103" s="69"/>
      <c r="E103" s="69">
        <v>0</v>
      </c>
      <c r="F103" s="69">
        <v>0</v>
      </c>
      <c r="G103" s="69">
        <v>0</v>
      </c>
      <c r="H103" s="69">
        <v>0</v>
      </c>
      <c r="I103" s="69">
        <v>0</v>
      </c>
    </row>
    <row r="104" spans="1:9" hidden="1">
      <c r="A104" s="29" t="s">
        <v>310</v>
      </c>
      <c r="B104" s="68" t="s">
        <v>251</v>
      </c>
      <c r="C104" s="27" t="s">
        <v>297</v>
      </c>
      <c r="D104" s="69"/>
      <c r="E104" s="69">
        <v>0</v>
      </c>
      <c r="F104" s="69">
        <v>0</v>
      </c>
      <c r="G104" s="69">
        <v>0</v>
      </c>
      <c r="H104" s="69">
        <v>0</v>
      </c>
      <c r="I104" s="69">
        <v>0</v>
      </c>
    </row>
    <row r="105" spans="1:9" hidden="1">
      <c r="A105" s="29" t="s">
        <v>311</v>
      </c>
      <c r="B105" s="68" t="s">
        <v>253</v>
      </c>
      <c r="C105" s="27" t="s">
        <v>297</v>
      </c>
      <c r="D105" s="69"/>
      <c r="E105" s="69">
        <v>0</v>
      </c>
      <c r="F105" s="69">
        <v>0</v>
      </c>
      <c r="G105" s="69">
        <v>0</v>
      </c>
      <c r="H105" s="69">
        <v>0</v>
      </c>
      <c r="I105" s="69">
        <v>0</v>
      </c>
    </row>
    <row r="106" spans="1:9" hidden="1">
      <c r="A106" s="29" t="s">
        <v>312</v>
      </c>
      <c r="B106" s="68" t="s">
        <v>255</v>
      </c>
      <c r="C106" s="27" t="s">
        <v>297</v>
      </c>
      <c r="D106" s="69"/>
      <c r="E106" s="69">
        <v>0</v>
      </c>
      <c r="F106" s="69">
        <v>0</v>
      </c>
      <c r="G106" s="69">
        <v>0</v>
      </c>
      <c r="H106" s="69">
        <v>0</v>
      </c>
      <c r="I106" s="69">
        <v>0</v>
      </c>
    </row>
    <row r="107" spans="1:9" hidden="1">
      <c r="A107" s="29" t="s">
        <v>313</v>
      </c>
      <c r="B107" s="60" t="s">
        <v>244</v>
      </c>
      <c r="C107" s="27" t="s">
        <v>297</v>
      </c>
      <c r="D107" s="69"/>
      <c r="E107" s="69">
        <v>0</v>
      </c>
      <c r="F107" s="69">
        <v>0</v>
      </c>
      <c r="G107" s="69">
        <v>0</v>
      </c>
      <c r="H107" s="69">
        <v>0</v>
      </c>
      <c r="I107" s="69">
        <v>0</v>
      </c>
    </row>
    <row r="108" spans="1:9" hidden="1">
      <c r="A108" s="29">
        <v>26</v>
      </c>
      <c r="B108" s="64" t="s">
        <v>314</v>
      </c>
      <c r="C108" s="27"/>
      <c r="D108" s="69"/>
      <c r="E108" s="69">
        <v>0</v>
      </c>
      <c r="F108" s="69">
        <v>0</v>
      </c>
      <c r="G108" s="69">
        <v>0</v>
      </c>
      <c r="H108" s="69">
        <v>0</v>
      </c>
      <c r="I108" s="69">
        <v>0</v>
      </c>
    </row>
    <row r="109" spans="1:9" hidden="1">
      <c r="A109" s="29" t="s">
        <v>315</v>
      </c>
      <c r="B109" s="60" t="s">
        <v>232</v>
      </c>
      <c r="C109" s="27" t="s">
        <v>202</v>
      </c>
      <c r="D109" s="69"/>
      <c r="E109" s="69">
        <v>0</v>
      </c>
      <c r="F109" s="69">
        <v>0</v>
      </c>
      <c r="G109" s="69">
        <v>0</v>
      </c>
      <c r="H109" s="69">
        <v>0</v>
      </c>
      <c r="I109" s="69">
        <v>0</v>
      </c>
    </row>
    <row r="110" spans="1:9" hidden="1">
      <c r="A110" s="29"/>
      <c r="B110" s="60"/>
      <c r="C110" s="27"/>
      <c r="D110" s="69"/>
      <c r="E110" s="69">
        <v>0</v>
      </c>
      <c r="F110" s="69">
        <v>0</v>
      </c>
      <c r="G110" s="69">
        <v>0</v>
      </c>
      <c r="H110" s="69">
        <v>0</v>
      </c>
      <c r="I110" s="69">
        <v>0</v>
      </c>
    </row>
    <row r="111" spans="1:9" hidden="1">
      <c r="A111" s="29" t="s">
        <v>316</v>
      </c>
      <c r="B111" s="60" t="s">
        <v>234</v>
      </c>
      <c r="C111" s="27" t="s">
        <v>202</v>
      </c>
      <c r="D111" s="69"/>
      <c r="E111" s="69">
        <v>0</v>
      </c>
      <c r="F111" s="69">
        <v>0</v>
      </c>
      <c r="G111" s="69">
        <v>0</v>
      </c>
      <c r="H111" s="69">
        <v>0</v>
      </c>
      <c r="I111" s="69">
        <v>0</v>
      </c>
    </row>
    <row r="112" spans="1:9" hidden="1">
      <c r="A112" s="29" t="s">
        <v>317</v>
      </c>
      <c r="B112" s="60" t="s">
        <v>236</v>
      </c>
      <c r="C112" s="27" t="s">
        <v>202</v>
      </c>
      <c r="D112" s="69"/>
      <c r="E112" s="69">
        <v>0</v>
      </c>
      <c r="F112" s="69">
        <v>0</v>
      </c>
      <c r="G112" s="69">
        <v>0</v>
      </c>
      <c r="H112" s="69">
        <v>0</v>
      </c>
      <c r="I112" s="69">
        <v>0</v>
      </c>
    </row>
    <row r="113" spans="1:9" hidden="1">
      <c r="A113" s="29" t="s">
        <v>318</v>
      </c>
      <c r="B113" s="68" t="s">
        <v>251</v>
      </c>
      <c r="C113" s="27" t="s">
        <v>202</v>
      </c>
      <c r="D113" s="69"/>
      <c r="E113" s="69">
        <v>0</v>
      </c>
      <c r="F113" s="69">
        <v>0</v>
      </c>
      <c r="G113" s="69">
        <v>0</v>
      </c>
      <c r="H113" s="69">
        <v>0</v>
      </c>
      <c r="I113" s="69">
        <v>0</v>
      </c>
    </row>
    <row r="114" spans="1:9" hidden="1">
      <c r="A114" s="29" t="s">
        <v>319</v>
      </c>
      <c r="B114" s="68" t="s">
        <v>253</v>
      </c>
      <c r="C114" s="27" t="s">
        <v>202</v>
      </c>
      <c r="D114" s="69"/>
      <c r="E114" s="69">
        <v>0</v>
      </c>
      <c r="F114" s="69">
        <v>0</v>
      </c>
      <c r="G114" s="69">
        <v>0</v>
      </c>
      <c r="H114" s="69">
        <v>0</v>
      </c>
      <c r="I114" s="69">
        <v>0</v>
      </c>
    </row>
    <row r="115" spans="1:9" hidden="1">
      <c r="A115" s="29" t="s">
        <v>320</v>
      </c>
      <c r="B115" s="68" t="s">
        <v>255</v>
      </c>
      <c r="C115" s="27" t="s">
        <v>202</v>
      </c>
      <c r="D115" s="69"/>
      <c r="E115" s="69">
        <v>0</v>
      </c>
      <c r="F115" s="69">
        <v>0</v>
      </c>
      <c r="G115" s="69">
        <v>0</v>
      </c>
      <c r="H115" s="69">
        <v>0</v>
      </c>
      <c r="I115" s="69">
        <v>0</v>
      </c>
    </row>
    <row r="116" spans="1:9" hidden="1">
      <c r="A116" s="29" t="s">
        <v>321</v>
      </c>
      <c r="B116" s="60" t="s">
        <v>244</v>
      </c>
      <c r="C116" s="27" t="s">
        <v>202</v>
      </c>
      <c r="D116" s="69"/>
      <c r="E116" s="69">
        <v>0</v>
      </c>
      <c r="F116" s="69">
        <v>0</v>
      </c>
      <c r="G116" s="69">
        <v>0</v>
      </c>
      <c r="H116" s="69">
        <v>0</v>
      </c>
      <c r="I116" s="69">
        <v>0</v>
      </c>
    </row>
    <row r="117" spans="1:9" hidden="1">
      <c r="A117" s="63">
        <v>27</v>
      </c>
      <c r="B117" s="64" t="s">
        <v>322</v>
      </c>
      <c r="C117" s="27"/>
      <c r="D117" s="69"/>
      <c r="E117" s="69">
        <v>0</v>
      </c>
      <c r="F117" s="69">
        <v>0</v>
      </c>
      <c r="G117" s="69">
        <v>0</v>
      </c>
      <c r="H117" s="69">
        <v>0</v>
      </c>
      <c r="I117" s="69">
        <v>0</v>
      </c>
    </row>
    <row r="118" spans="1:9" hidden="1">
      <c r="A118" s="29" t="s">
        <v>323</v>
      </c>
      <c r="B118" s="60" t="s">
        <v>232</v>
      </c>
      <c r="C118" s="27" t="s">
        <v>295</v>
      </c>
      <c r="D118" s="69"/>
      <c r="E118" s="69">
        <v>0</v>
      </c>
      <c r="F118" s="69">
        <v>0</v>
      </c>
      <c r="G118" s="69">
        <v>0</v>
      </c>
      <c r="H118" s="69">
        <v>0</v>
      </c>
      <c r="I118" s="69">
        <v>0</v>
      </c>
    </row>
    <row r="119" spans="1:9" hidden="1">
      <c r="A119" s="29"/>
      <c r="B119" s="60"/>
      <c r="C119" s="27"/>
      <c r="D119" s="69"/>
      <c r="E119" s="69">
        <v>0</v>
      </c>
      <c r="F119" s="69">
        <v>0</v>
      </c>
      <c r="G119" s="69">
        <v>0</v>
      </c>
      <c r="H119" s="69">
        <v>0</v>
      </c>
      <c r="I119" s="69">
        <v>0</v>
      </c>
    </row>
    <row r="120" spans="1:9" hidden="1">
      <c r="A120" s="29" t="s">
        <v>324</v>
      </c>
      <c r="B120" s="60" t="s">
        <v>234</v>
      </c>
      <c r="C120" s="27" t="s">
        <v>295</v>
      </c>
      <c r="D120" s="69"/>
      <c r="E120" s="69">
        <v>0</v>
      </c>
      <c r="F120" s="69">
        <v>0</v>
      </c>
      <c r="G120" s="69">
        <v>0</v>
      </c>
      <c r="H120" s="69">
        <v>0</v>
      </c>
      <c r="I120" s="69">
        <v>0</v>
      </c>
    </row>
    <row r="121" spans="1:9" hidden="1">
      <c r="A121" s="29" t="s">
        <v>325</v>
      </c>
      <c r="B121" s="60" t="s">
        <v>236</v>
      </c>
      <c r="C121" s="27" t="s">
        <v>326</v>
      </c>
      <c r="D121" s="69"/>
      <c r="E121" s="69">
        <v>0</v>
      </c>
      <c r="F121" s="69">
        <v>0</v>
      </c>
      <c r="G121" s="69">
        <v>0</v>
      </c>
      <c r="H121" s="69">
        <v>0</v>
      </c>
      <c r="I121" s="69">
        <v>0</v>
      </c>
    </row>
    <row r="122" spans="1:9" hidden="1">
      <c r="A122" s="29" t="s">
        <v>327</v>
      </c>
      <c r="B122" s="68" t="s">
        <v>251</v>
      </c>
      <c r="C122" s="27" t="s">
        <v>326</v>
      </c>
      <c r="D122" s="69"/>
      <c r="E122" s="69">
        <v>0</v>
      </c>
      <c r="F122" s="69">
        <v>0</v>
      </c>
      <c r="G122" s="69">
        <v>0</v>
      </c>
      <c r="H122" s="69">
        <v>0</v>
      </c>
      <c r="I122" s="69">
        <v>0</v>
      </c>
    </row>
    <row r="123" spans="1:9" hidden="1">
      <c r="A123" s="29" t="s">
        <v>328</v>
      </c>
      <c r="B123" s="68" t="s">
        <v>253</v>
      </c>
      <c r="C123" s="27" t="s">
        <v>326</v>
      </c>
      <c r="D123" s="69"/>
      <c r="E123" s="69">
        <v>0</v>
      </c>
      <c r="F123" s="69">
        <v>0</v>
      </c>
      <c r="G123" s="69">
        <v>0</v>
      </c>
      <c r="H123" s="69">
        <v>0</v>
      </c>
      <c r="I123" s="69">
        <v>0</v>
      </c>
    </row>
    <row r="124" spans="1:9" hidden="1">
      <c r="A124" s="29" t="s">
        <v>329</v>
      </c>
      <c r="B124" s="68" t="s">
        <v>255</v>
      </c>
      <c r="C124" s="27" t="s">
        <v>326</v>
      </c>
      <c r="D124" s="69"/>
      <c r="E124" s="69">
        <v>0</v>
      </c>
      <c r="F124" s="69">
        <v>0</v>
      </c>
      <c r="G124" s="69">
        <v>0</v>
      </c>
      <c r="H124" s="69">
        <v>0</v>
      </c>
      <c r="I124" s="69">
        <v>0</v>
      </c>
    </row>
    <row r="125" spans="1:9" hidden="1">
      <c r="A125" s="29" t="s">
        <v>330</v>
      </c>
      <c r="B125" s="60" t="s">
        <v>244</v>
      </c>
      <c r="C125" s="27" t="s">
        <v>295</v>
      </c>
      <c r="D125" s="69"/>
      <c r="E125" s="69">
        <v>0</v>
      </c>
      <c r="F125" s="69">
        <v>0</v>
      </c>
      <c r="G125" s="69">
        <v>0</v>
      </c>
      <c r="H125" s="69">
        <v>0</v>
      </c>
      <c r="I125" s="69">
        <v>0</v>
      </c>
    </row>
    <row r="126" spans="1:9" hidden="1">
      <c r="A126" s="63">
        <v>28</v>
      </c>
      <c r="B126" s="45" t="s">
        <v>331</v>
      </c>
      <c r="C126" s="27" t="s">
        <v>297</v>
      </c>
      <c r="D126" s="69"/>
      <c r="E126" s="69">
        <v>0</v>
      </c>
      <c r="F126" s="69">
        <v>0</v>
      </c>
      <c r="G126" s="69">
        <v>0</v>
      </c>
      <c r="H126" s="69">
        <v>0</v>
      </c>
      <c r="I126" s="69">
        <v>0</v>
      </c>
    </row>
    <row r="127" spans="1:9" hidden="1">
      <c r="A127" s="29" t="s">
        <v>332</v>
      </c>
      <c r="B127" s="60" t="s">
        <v>232</v>
      </c>
      <c r="C127" s="27" t="s">
        <v>297</v>
      </c>
      <c r="D127" s="69"/>
      <c r="E127" s="69">
        <v>0</v>
      </c>
      <c r="F127" s="69">
        <v>0</v>
      </c>
      <c r="G127" s="69">
        <v>0</v>
      </c>
      <c r="H127" s="69">
        <v>0</v>
      </c>
      <c r="I127" s="69">
        <v>0</v>
      </c>
    </row>
    <row r="128" spans="1:9" hidden="1">
      <c r="A128" s="29"/>
      <c r="B128" s="60"/>
      <c r="C128" s="27"/>
      <c r="D128" s="69"/>
      <c r="E128" s="69">
        <v>0</v>
      </c>
      <c r="F128" s="69">
        <v>0</v>
      </c>
      <c r="G128" s="69">
        <v>0</v>
      </c>
      <c r="H128" s="69">
        <v>0</v>
      </c>
      <c r="I128" s="69">
        <v>0</v>
      </c>
    </row>
    <row r="129" spans="1:9" hidden="1">
      <c r="A129" s="29" t="s">
        <v>333</v>
      </c>
      <c r="B129" s="60" t="s">
        <v>234</v>
      </c>
      <c r="C129" s="27" t="s">
        <v>297</v>
      </c>
      <c r="D129" s="69"/>
      <c r="E129" s="69">
        <v>0</v>
      </c>
      <c r="F129" s="69">
        <v>0</v>
      </c>
      <c r="G129" s="69">
        <v>0</v>
      </c>
      <c r="H129" s="69">
        <v>0</v>
      </c>
      <c r="I129" s="69">
        <v>0</v>
      </c>
    </row>
    <row r="130" spans="1:9" hidden="1">
      <c r="A130" s="29" t="s">
        <v>334</v>
      </c>
      <c r="B130" s="60" t="s">
        <v>236</v>
      </c>
      <c r="C130" s="27" t="s">
        <v>297</v>
      </c>
      <c r="D130" s="69"/>
      <c r="E130" s="69">
        <v>0</v>
      </c>
      <c r="F130" s="69">
        <v>0</v>
      </c>
      <c r="G130" s="69">
        <v>0</v>
      </c>
      <c r="H130" s="69">
        <v>0</v>
      </c>
      <c r="I130" s="69">
        <v>0</v>
      </c>
    </row>
    <row r="131" spans="1:9" hidden="1">
      <c r="A131" s="29" t="s">
        <v>335</v>
      </c>
      <c r="B131" s="68" t="s">
        <v>251</v>
      </c>
      <c r="C131" s="27" t="s">
        <v>297</v>
      </c>
      <c r="D131" s="69"/>
      <c r="E131" s="69">
        <v>0</v>
      </c>
      <c r="F131" s="69">
        <v>0</v>
      </c>
      <c r="G131" s="69">
        <v>0</v>
      </c>
      <c r="H131" s="69">
        <v>0</v>
      </c>
      <c r="I131" s="69">
        <v>0</v>
      </c>
    </row>
    <row r="132" spans="1:9" hidden="1">
      <c r="A132" s="29" t="s">
        <v>336</v>
      </c>
      <c r="B132" s="68" t="s">
        <v>253</v>
      </c>
      <c r="C132" s="27" t="s">
        <v>297</v>
      </c>
      <c r="D132" s="69"/>
      <c r="E132" s="69">
        <v>0</v>
      </c>
      <c r="F132" s="69">
        <v>0</v>
      </c>
      <c r="G132" s="69">
        <v>0</v>
      </c>
      <c r="H132" s="69">
        <v>0</v>
      </c>
      <c r="I132" s="69">
        <v>0</v>
      </c>
    </row>
    <row r="133" spans="1:9" hidden="1">
      <c r="A133" s="29" t="s">
        <v>337</v>
      </c>
      <c r="B133" s="68" t="s">
        <v>255</v>
      </c>
      <c r="C133" s="27" t="s">
        <v>297</v>
      </c>
      <c r="D133" s="69"/>
      <c r="E133" s="69">
        <v>0</v>
      </c>
      <c r="F133" s="69">
        <v>0</v>
      </c>
      <c r="G133" s="69">
        <v>0</v>
      </c>
      <c r="H133" s="69">
        <v>0</v>
      </c>
      <c r="I133" s="69">
        <v>0</v>
      </c>
    </row>
    <row r="134" spans="1:9" hidden="1">
      <c r="A134" s="29" t="s">
        <v>338</v>
      </c>
      <c r="B134" s="60" t="s">
        <v>244</v>
      </c>
      <c r="C134" s="27" t="s">
        <v>297</v>
      </c>
      <c r="D134" s="69"/>
      <c r="E134" s="69">
        <v>0</v>
      </c>
      <c r="F134" s="69">
        <v>0</v>
      </c>
      <c r="G134" s="69">
        <v>0</v>
      </c>
      <c r="H134" s="69">
        <v>0</v>
      </c>
      <c r="I134" s="69">
        <v>0</v>
      </c>
    </row>
    <row r="135" spans="1:9" hidden="1">
      <c r="A135" s="29"/>
      <c r="B135" s="60"/>
      <c r="C135" s="27"/>
      <c r="D135" s="69"/>
      <c r="E135" s="69">
        <v>0</v>
      </c>
      <c r="F135" s="69">
        <v>0</v>
      </c>
      <c r="G135" s="69">
        <v>0</v>
      </c>
      <c r="H135" s="69">
        <v>0</v>
      </c>
      <c r="I135" s="69">
        <v>0</v>
      </c>
    </row>
    <row r="136" spans="1:9" hidden="1">
      <c r="A136" s="29" t="s">
        <v>339</v>
      </c>
      <c r="B136" s="60" t="s">
        <v>204</v>
      </c>
      <c r="C136" s="27" t="s">
        <v>297</v>
      </c>
      <c r="D136" s="69"/>
      <c r="E136" s="69">
        <v>0</v>
      </c>
      <c r="F136" s="69">
        <v>0</v>
      </c>
      <c r="G136" s="69">
        <v>0</v>
      </c>
      <c r="H136" s="69">
        <v>0</v>
      </c>
      <c r="I136" s="69">
        <v>0</v>
      </c>
    </row>
    <row r="137" spans="1:9" hidden="1">
      <c r="A137" s="63">
        <v>29</v>
      </c>
      <c r="B137" s="45" t="s">
        <v>340</v>
      </c>
      <c r="C137" s="27" t="s">
        <v>297</v>
      </c>
      <c r="D137" s="69"/>
      <c r="E137" s="69">
        <v>0</v>
      </c>
      <c r="F137" s="69">
        <v>0</v>
      </c>
      <c r="G137" s="69">
        <v>0</v>
      </c>
      <c r="H137" s="69">
        <v>0</v>
      </c>
      <c r="I137" s="69">
        <v>0</v>
      </c>
    </row>
    <row r="138" spans="1:9" hidden="1">
      <c r="A138" s="29" t="s">
        <v>341</v>
      </c>
      <c r="B138" s="60" t="s">
        <v>232</v>
      </c>
      <c r="C138" s="27" t="s">
        <v>297</v>
      </c>
      <c r="D138" s="69"/>
      <c r="E138" s="69">
        <v>0</v>
      </c>
      <c r="F138" s="69">
        <v>0</v>
      </c>
      <c r="G138" s="69">
        <v>0</v>
      </c>
      <c r="H138" s="69">
        <v>0</v>
      </c>
      <c r="I138" s="69">
        <v>0</v>
      </c>
    </row>
    <row r="139" spans="1:9" hidden="1">
      <c r="A139" s="29"/>
      <c r="B139" s="60"/>
      <c r="C139" s="27"/>
      <c r="D139" s="69"/>
      <c r="E139" s="69">
        <v>0</v>
      </c>
      <c r="F139" s="69">
        <v>0</v>
      </c>
      <c r="G139" s="69">
        <v>0</v>
      </c>
      <c r="H139" s="69">
        <v>0</v>
      </c>
      <c r="I139" s="69">
        <v>0</v>
      </c>
    </row>
    <row r="140" spans="1:9" hidden="1">
      <c r="A140" s="29" t="s">
        <v>342</v>
      </c>
      <c r="B140" s="60" t="s">
        <v>234</v>
      </c>
      <c r="C140" s="27" t="s">
        <v>297</v>
      </c>
      <c r="D140" s="69"/>
      <c r="E140" s="69">
        <v>0</v>
      </c>
      <c r="F140" s="69">
        <v>0</v>
      </c>
      <c r="G140" s="69">
        <v>0</v>
      </c>
      <c r="H140" s="69">
        <v>0</v>
      </c>
      <c r="I140" s="69">
        <v>0</v>
      </c>
    </row>
    <row r="141" spans="1:9" hidden="1">
      <c r="A141" s="29" t="s">
        <v>343</v>
      </c>
      <c r="B141" s="60" t="s">
        <v>236</v>
      </c>
      <c r="C141" s="27" t="s">
        <v>297</v>
      </c>
      <c r="D141" s="69"/>
      <c r="E141" s="69">
        <v>0</v>
      </c>
      <c r="F141" s="69">
        <v>0</v>
      </c>
      <c r="G141" s="69">
        <v>0</v>
      </c>
      <c r="H141" s="69">
        <v>0</v>
      </c>
      <c r="I141" s="69">
        <v>0</v>
      </c>
    </row>
    <row r="142" spans="1:9" hidden="1">
      <c r="A142" s="29" t="s">
        <v>344</v>
      </c>
      <c r="B142" s="68" t="s">
        <v>262</v>
      </c>
      <c r="C142" s="27" t="s">
        <v>297</v>
      </c>
      <c r="D142" s="69"/>
      <c r="E142" s="69">
        <v>0</v>
      </c>
      <c r="F142" s="69">
        <v>0</v>
      </c>
      <c r="G142" s="69">
        <v>0</v>
      </c>
      <c r="H142" s="69">
        <v>0</v>
      </c>
      <c r="I142" s="69">
        <v>0</v>
      </c>
    </row>
    <row r="143" spans="1:9" hidden="1">
      <c r="A143" s="29" t="s">
        <v>345</v>
      </c>
      <c r="B143" s="68" t="s">
        <v>264</v>
      </c>
      <c r="C143" s="27" t="s">
        <v>297</v>
      </c>
      <c r="D143" s="69"/>
      <c r="E143" s="69">
        <v>0</v>
      </c>
      <c r="F143" s="69">
        <v>0</v>
      </c>
      <c r="G143" s="69">
        <v>0</v>
      </c>
      <c r="H143" s="69">
        <v>0</v>
      </c>
      <c r="I143" s="69">
        <v>0</v>
      </c>
    </row>
    <row r="144" spans="1:9" hidden="1">
      <c r="A144" s="29" t="s">
        <v>346</v>
      </c>
      <c r="B144" s="68" t="s">
        <v>266</v>
      </c>
      <c r="C144" s="27" t="s">
        <v>297</v>
      </c>
      <c r="D144" s="69"/>
      <c r="E144" s="69">
        <v>0</v>
      </c>
      <c r="F144" s="69">
        <v>0</v>
      </c>
      <c r="G144" s="69">
        <v>0</v>
      </c>
      <c r="H144" s="69">
        <v>0</v>
      </c>
      <c r="I144" s="69">
        <v>0</v>
      </c>
    </row>
    <row r="145" spans="1:9" hidden="1">
      <c r="A145" s="29" t="s">
        <v>347</v>
      </c>
      <c r="B145" s="60" t="s">
        <v>244</v>
      </c>
      <c r="C145" s="27" t="s">
        <v>297</v>
      </c>
      <c r="D145" s="69"/>
      <c r="E145" s="69">
        <v>0</v>
      </c>
      <c r="F145" s="69">
        <v>0</v>
      </c>
      <c r="G145" s="69">
        <v>0</v>
      </c>
      <c r="H145" s="69">
        <v>0</v>
      </c>
      <c r="I145" s="69">
        <v>0</v>
      </c>
    </row>
    <row r="146" spans="1:9">
      <c r="A146" s="63">
        <v>30</v>
      </c>
      <c r="B146" s="64" t="s">
        <v>348</v>
      </c>
      <c r="C146" s="27" t="s">
        <v>297</v>
      </c>
      <c r="D146" s="196">
        <v>11816.4</v>
      </c>
      <c r="E146" s="196">
        <f>D146*1.04</f>
        <v>12289.056</v>
      </c>
      <c r="F146" s="196">
        <f>E146*1.04</f>
        <v>12780.618240000002</v>
      </c>
      <c r="G146" s="196">
        <f>F146*1.04</f>
        <v>13291.842969600002</v>
      </c>
      <c r="H146" s="196">
        <f>G146*1.04</f>
        <v>13823.516688384003</v>
      </c>
      <c r="I146" s="196">
        <f>H146*1.04</f>
        <v>14376.457355919363</v>
      </c>
    </row>
    <row r="147" spans="1:9" hidden="1">
      <c r="A147" s="29" t="s">
        <v>349</v>
      </c>
      <c r="B147" s="60" t="s">
        <v>232</v>
      </c>
      <c r="C147" s="27" t="s">
        <v>297</v>
      </c>
      <c r="D147" s="196"/>
      <c r="E147" s="70"/>
      <c r="F147" s="70"/>
      <c r="G147" s="70"/>
      <c r="H147" s="70"/>
      <c r="I147" s="70"/>
    </row>
    <row r="148" spans="1:9" hidden="1">
      <c r="A148" s="29"/>
      <c r="B148" s="60"/>
      <c r="C148" s="27"/>
      <c r="D148" s="196"/>
      <c r="E148" s="70"/>
      <c r="F148" s="70"/>
      <c r="G148" s="70"/>
      <c r="H148" s="70"/>
      <c r="I148" s="70"/>
    </row>
    <row r="149" spans="1:9" hidden="1">
      <c r="A149" s="29" t="s">
        <v>350</v>
      </c>
      <c r="B149" s="60" t="s">
        <v>234</v>
      </c>
      <c r="C149" s="27" t="s">
        <v>297</v>
      </c>
      <c r="D149" s="196"/>
      <c r="E149" s="70"/>
      <c r="F149" s="70"/>
      <c r="G149" s="70"/>
      <c r="H149" s="70"/>
      <c r="I149" s="70"/>
    </row>
    <row r="150" spans="1:9">
      <c r="A150" s="29" t="s">
        <v>351</v>
      </c>
      <c r="B150" s="60" t="s">
        <v>236</v>
      </c>
      <c r="C150" s="27" t="s">
        <v>297</v>
      </c>
      <c r="D150" s="196">
        <f t="shared" ref="D150:I150" si="9">D146</f>
        <v>11816.4</v>
      </c>
      <c r="E150" s="196">
        <f t="shared" si="9"/>
        <v>12289.056</v>
      </c>
      <c r="F150" s="196">
        <f t="shared" si="9"/>
        <v>12780.618240000002</v>
      </c>
      <c r="G150" s="196">
        <f t="shared" si="9"/>
        <v>13291.842969600002</v>
      </c>
      <c r="H150" s="196">
        <f t="shared" si="9"/>
        <v>13823.516688384003</v>
      </c>
      <c r="I150" s="196">
        <f t="shared" si="9"/>
        <v>14376.457355919363</v>
      </c>
    </row>
    <row r="151" spans="1:9" hidden="1">
      <c r="A151" s="29" t="s">
        <v>352</v>
      </c>
      <c r="B151" s="68" t="s">
        <v>262</v>
      </c>
      <c r="C151" s="27" t="s">
        <v>297</v>
      </c>
      <c r="D151" s="196"/>
      <c r="E151" s="69"/>
      <c r="F151" s="69"/>
      <c r="G151" s="69"/>
      <c r="H151" s="69"/>
      <c r="I151" s="69"/>
    </row>
    <row r="152" spans="1:9" hidden="1">
      <c r="A152" s="29" t="s">
        <v>353</v>
      </c>
      <c r="B152" s="68" t="s">
        <v>264</v>
      </c>
      <c r="C152" s="27" t="s">
        <v>297</v>
      </c>
      <c r="D152" s="196"/>
      <c r="E152" s="70"/>
      <c r="F152" s="70"/>
      <c r="G152" s="70"/>
      <c r="H152" s="70"/>
      <c r="I152" s="70"/>
    </row>
    <row r="153" spans="1:9" hidden="1">
      <c r="A153" s="29" t="s">
        <v>354</v>
      </c>
      <c r="B153" s="68" t="s">
        <v>266</v>
      </c>
      <c r="C153" s="27" t="s">
        <v>297</v>
      </c>
      <c r="D153" s="196"/>
      <c r="E153" s="70"/>
      <c r="F153" s="70"/>
      <c r="G153" s="70"/>
      <c r="H153" s="70"/>
      <c r="I153" s="70"/>
    </row>
    <row r="154" spans="1:9" hidden="1">
      <c r="A154" s="29" t="s">
        <v>355</v>
      </c>
      <c r="B154" s="60" t="s">
        <v>244</v>
      </c>
      <c r="C154" s="27" t="s">
        <v>297</v>
      </c>
      <c r="D154" s="196"/>
      <c r="E154" s="70"/>
      <c r="F154" s="70"/>
      <c r="G154" s="70"/>
      <c r="H154" s="70"/>
      <c r="I154" s="70"/>
    </row>
    <row r="155" spans="1:9" ht="15" hidden="1" customHeight="1">
      <c r="A155" s="29"/>
      <c r="B155" s="60"/>
      <c r="C155" s="27"/>
      <c r="D155" s="196"/>
      <c r="E155" s="70"/>
      <c r="F155" s="70"/>
      <c r="G155" s="70"/>
      <c r="H155" s="70"/>
      <c r="I155" s="70"/>
    </row>
    <row r="156" spans="1:9">
      <c r="A156" s="29" t="s">
        <v>356</v>
      </c>
      <c r="B156" s="60" t="s">
        <v>204</v>
      </c>
      <c r="C156" s="27" t="s">
        <v>297</v>
      </c>
      <c r="D156" s="196">
        <f t="shared" ref="D156:I156" si="10">D146</f>
        <v>11816.4</v>
      </c>
      <c r="E156" s="196">
        <f t="shared" si="10"/>
        <v>12289.056</v>
      </c>
      <c r="F156" s="196">
        <f t="shared" si="10"/>
        <v>12780.618240000002</v>
      </c>
      <c r="G156" s="196">
        <f t="shared" si="10"/>
        <v>13291.842969600002</v>
      </c>
      <c r="H156" s="196">
        <f t="shared" si="10"/>
        <v>13823.516688384003</v>
      </c>
      <c r="I156" s="196">
        <f t="shared" si="10"/>
        <v>14376.457355919363</v>
      </c>
    </row>
    <row r="157" spans="1:9" hidden="1">
      <c r="A157" s="63">
        <v>31</v>
      </c>
      <c r="B157" s="64" t="s">
        <v>357</v>
      </c>
      <c r="C157" s="27" t="s">
        <v>358</v>
      </c>
      <c r="D157" s="69"/>
      <c r="E157" s="69"/>
      <c r="F157" s="69"/>
      <c r="G157" s="69"/>
      <c r="H157" s="69"/>
      <c r="I157" s="69"/>
    </row>
    <row r="158" spans="1:9" hidden="1">
      <c r="A158" s="29" t="s">
        <v>359</v>
      </c>
      <c r="B158" s="60" t="s">
        <v>232</v>
      </c>
      <c r="C158" s="27" t="s">
        <v>358</v>
      </c>
      <c r="D158" s="69"/>
      <c r="E158" s="70"/>
      <c r="F158" s="70"/>
      <c r="G158" s="70"/>
      <c r="H158" s="70"/>
      <c r="I158" s="70"/>
    </row>
    <row r="159" spans="1:9" hidden="1">
      <c r="A159" s="29"/>
      <c r="B159" s="60"/>
      <c r="C159" s="27"/>
      <c r="D159" s="69"/>
      <c r="E159" s="70"/>
      <c r="F159" s="70"/>
      <c r="G159" s="70"/>
      <c r="H159" s="70"/>
      <c r="I159" s="70"/>
    </row>
    <row r="160" spans="1:9" hidden="1">
      <c r="A160" s="29" t="s">
        <v>360</v>
      </c>
      <c r="B160" s="60" t="s">
        <v>234</v>
      </c>
      <c r="C160" s="27" t="s">
        <v>358</v>
      </c>
      <c r="D160" s="69"/>
      <c r="E160" s="70"/>
      <c r="F160" s="70"/>
      <c r="G160" s="70"/>
      <c r="H160" s="70"/>
      <c r="I160" s="70"/>
    </row>
    <row r="161" spans="1:9" hidden="1">
      <c r="A161" s="29" t="s">
        <v>361</v>
      </c>
      <c r="B161" s="60" t="s">
        <v>236</v>
      </c>
      <c r="C161" s="27" t="s">
        <v>358</v>
      </c>
      <c r="D161" s="69"/>
      <c r="E161" s="70"/>
      <c r="F161" s="70"/>
      <c r="G161" s="70"/>
      <c r="H161" s="70"/>
      <c r="I161" s="70"/>
    </row>
    <row r="162" spans="1:9" hidden="1">
      <c r="A162" s="29" t="s">
        <v>362</v>
      </c>
      <c r="B162" s="68" t="s">
        <v>251</v>
      </c>
      <c r="C162" s="27" t="s">
        <v>358</v>
      </c>
      <c r="D162" s="69"/>
      <c r="E162" s="70"/>
      <c r="F162" s="70"/>
      <c r="G162" s="70"/>
      <c r="H162" s="70"/>
      <c r="I162" s="70"/>
    </row>
    <row r="163" spans="1:9" hidden="1">
      <c r="A163" s="29" t="s">
        <v>363</v>
      </c>
      <c r="B163" s="68" t="s">
        <v>253</v>
      </c>
      <c r="C163" s="27" t="s">
        <v>358</v>
      </c>
      <c r="D163" s="69"/>
      <c r="E163" s="70"/>
      <c r="F163" s="70"/>
      <c r="G163" s="70"/>
      <c r="H163" s="70"/>
      <c r="I163" s="70"/>
    </row>
    <row r="164" spans="1:9" hidden="1">
      <c r="A164" s="29" t="s">
        <v>364</v>
      </c>
      <c r="B164" s="68" t="s">
        <v>255</v>
      </c>
      <c r="C164" s="27" t="s">
        <v>358</v>
      </c>
      <c r="D164" s="69"/>
      <c r="E164" s="70"/>
      <c r="F164" s="70"/>
      <c r="G164" s="70"/>
      <c r="H164" s="70"/>
      <c r="I164" s="70"/>
    </row>
    <row r="165" spans="1:9" hidden="1">
      <c r="A165" s="29" t="s">
        <v>365</v>
      </c>
      <c r="B165" s="60" t="s">
        <v>244</v>
      </c>
      <c r="C165" s="27" t="s">
        <v>358</v>
      </c>
      <c r="D165" s="69"/>
      <c r="E165" s="70"/>
      <c r="F165" s="70"/>
      <c r="G165" s="70"/>
      <c r="H165" s="70"/>
      <c r="I165" s="70"/>
    </row>
    <row r="166" spans="1:9" hidden="1">
      <c r="A166" s="29"/>
      <c r="B166" s="60"/>
      <c r="C166" s="27"/>
      <c r="D166" s="69"/>
      <c r="E166" s="70"/>
      <c r="F166" s="70"/>
      <c r="G166" s="70"/>
      <c r="H166" s="70"/>
      <c r="I166" s="70"/>
    </row>
    <row r="167" spans="1:9" hidden="1">
      <c r="A167" s="29" t="s">
        <v>366</v>
      </c>
      <c r="B167" s="60" t="s">
        <v>204</v>
      </c>
      <c r="C167" s="27" t="s">
        <v>358</v>
      </c>
      <c r="D167" s="69"/>
      <c r="E167" s="70"/>
      <c r="F167" s="70"/>
      <c r="G167" s="70"/>
      <c r="H167" s="70"/>
      <c r="I167" s="70"/>
    </row>
    <row r="168" spans="1:9">
      <c r="A168" s="63">
        <v>32</v>
      </c>
      <c r="B168" s="64" t="s">
        <v>367</v>
      </c>
      <c r="C168" s="27" t="s">
        <v>287</v>
      </c>
      <c r="D168" s="196">
        <f t="shared" ref="D168:I168" si="11">D146/D62</f>
        <v>6814.5328719723184</v>
      </c>
      <c r="E168" s="196">
        <f t="shared" si="11"/>
        <v>7178.1869158878508</v>
      </c>
      <c r="F168" s="196">
        <f t="shared" si="11"/>
        <v>7598.4650653983363</v>
      </c>
      <c r="G168" s="196">
        <f t="shared" si="11"/>
        <v>7911.811291428573</v>
      </c>
      <c r="H168" s="196">
        <f t="shared" si="11"/>
        <v>8291.4567468714031</v>
      </c>
      <c r="I168" s="196">
        <f t="shared" si="11"/>
        <v>8702.4560265855707</v>
      </c>
    </row>
    <row r="169" spans="1:9" hidden="1">
      <c r="A169" s="29" t="s">
        <v>368</v>
      </c>
      <c r="B169" s="60" t="s">
        <v>232</v>
      </c>
      <c r="C169" s="27" t="s">
        <v>295</v>
      </c>
      <c r="D169" s="196"/>
      <c r="E169" s="196"/>
      <c r="F169" s="196"/>
      <c r="G169" s="196"/>
      <c r="H169" s="196"/>
      <c r="I169" s="196"/>
    </row>
    <row r="170" spans="1:9" hidden="1">
      <c r="A170" s="29"/>
      <c r="B170" s="60"/>
      <c r="C170" s="27"/>
      <c r="D170" s="196"/>
      <c r="E170" s="196"/>
      <c r="F170" s="196"/>
      <c r="G170" s="196"/>
      <c r="H170" s="196"/>
      <c r="I170" s="196"/>
    </row>
    <row r="171" spans="1:9" hidden="1">
      <c r="A171" s="29" t="s">
        <v>369</v>
      </c>
      <c r="B171" s="60" t="s">
        <v>234</v>
      </c>
      <c r="C171" s="27" t="s">
        <v>295</v>
      </c>
      <c r="D171" s="196"/>
      <c r="E171" s="196"/>
      <c r="F171" s="196"/>
      <c r="G171" s="196"/>
      <c r="H171" s="196"/>
      <c r="I171" s="196"/>
    </row>
    <row r="172" spans="1:9">
      <c r="A172" s="29" t="s">
        <v>370</v>
      </c>
      <c r="B172" s="60" t="s">
        <v>236</v>
      </c>
      <c r="C172" s="27" t="s">
        <v>287</v>
      </c>
      <c r="D172" s="196">
        <f t="shared" ref="D172:I172" si="12">D168</f>
        <v>6814.5328719723184</v>
      </c>
      <c r="E172" s="196">
        <f t="shared" si="12"/>
        <v>7178.1869158878508</v>
      </c>
      <c r="F172" s="196">
        <f t="shared" si="12"/>
        <v>7598.4650653983363</v>
      </c>
      <c r="G172" s="196">
        <f t="shared" si="12"/>
        <v>7911.811291428573</v>
      </c>
      <c r="H172" s="196">
        <f t="shared" si="12"/>
        <v>8291.4567468714031</v>
      </c>
      <c r="I172" s="196">
        <f t="shared" si="12"/>
        <v>8702.4560265855707</v>
      </c>
    </row>
    <row r="173" spans="1:9" hidden="1">
      <c r="A173" s="29" t="s">
        <v>371</v>
      </c>
      <c r="B173" s="68" t="s">
        <v>251</v>
      </c>
      <c r="C173" s="27" t="s">
        <v>287</v>
      </c>
      <c r="D173" s="27"/>
      <c r="E173" s="43"/>
      <c r="F173" s="43"/>
      <c r="G173" s="43"/>
      <c r="H173" s="43"/>
      <c r="I173" s="43"/>
    </row>
    <row r="174" spans="1:9" hidden="1">
      <c r="A174" s="29" t="s">
        <v>372</v>
      </c>
      <c r="B174" s="68" t="s">
        <v>253</v>
      </c>
      <c r="C174" s="27" t="s">
        <v>287</v>
      </c>
      <c r="D174" s="27"/>
      <c r="E174" s="43"/>
      <c r="F174" s="43"/>
      <c r="G174" s="43"/>
      <c r="H174" s="43"/>
      <c r="I174" s="43"/>
    </row>
    <row r="175" spans="1:9" hidden="1">
      <c r="A175" s="29" t="s">
        <v>373</v>
      </c>
      <c r="B175" s="68" t="s">
        <v>255</v>
      </c>
      <c r="C175" s="27" t="s">
        <v>287</v>
      </c>
      <c r="D175" s="27"/>
      <c r="E175" s="43"/>
      <c r="F175" s="43"/>
      <c r="G175" s="43"/>
      <c r="H175" s="43"/>
      <c r="I175" s="43"/>
    </row>
    <row r="176" spans="1:9" hidden="1">
      <c r="A176" s="29" t="s">
        <v>374</v>
      </c>
      <c r="B176" s="60" t="s">
        <v>244</v>
      </c>
      <c r="C176" s="27" t="s">
        <v>295</v>
      </c>
      <c r="D176" s="27"/>
      <c r="E176" s="43"/>
      <c r="F176" s="43"/>
      <c r="G176" s="43"/>
      <c r="H176" s="43"/>
      <c r="I176" s="43"/>
    </row>
    <row r="177" spans="1:10">
      <c r="A177" s="29">
        <v>33</v>
      </c>
      <c r="B177" s="64" t="s">
        <v>375</v>
      </c>
      <c r="C177" s="27" t="s">
        <v>376</v>
      </c>
      <c r="D177" s="197">
        <f t="shared" ref="D177:I177" si="13">D146/D24</f>
        <v>989.73113326074213</v>
      </c>
      <c r="E177" s="197">
        <f t="shared" si="13"/>
        <v>1167.9391750617754</v>
      </c>
      <c r="F177" s="197">
        <f t="shared" si="13"/>
        <v>1219.0593513925985</v>
      </c>
      <c r="G177" s="197">
        <f t="shared" si="13"/>
        <v>1272.4337516369906</v>
      </c>
      <c r="H177" s="197">
        <f t="shared" si="13"/>
        <v>1328.1626333958495</v>
      </c>
      <c r="I177" s="197">
        <f t="shared" si="13"/>
        <v>1386.350757562137</v>
      </c>
    </row>
    <row r="180" spans="1:10">
      <c r="B180" s="58" t="s">
        <v>1130</v>
      </c>
    </row>
    <row r="182" spans="1:10">
      <c r="A182" s="72"/>
      <c r="B182" s="72"/>
      <c r="C182" s="643"/>
      <c r="D182" s="643"/>
      <c r="E182" s="643"/>
      <c r="F182" s="73"/>
      <c r="G182" s="643"/>
      <c r="H182" s="643"/>
      <c r="I182" s="643"/>
    </row>
    <row r="183" spans="1:10">
      <c r="A183" s="72"/>
      <c r="B183" s="72"/>
      <c r="C183" s="73"/>
      <c r="D183" s="73"/>
      <c r="E183" s="73"/>
      <c r="F183" s="73"/>
      <c r="G183" s="73"/>
      <c r="H183" s="73"/>
      <c r="I183" s="73"/>
    </row>
    <row r="185" spans="1:10" s="72" customFormat="1">
      <c r="A185" s="74"/>
      <c r="C185" s="628"/>
      <c r="D185" s="628"/>
      <c r="E185" s="628"/>
    </row>
    <row r="187" spans="1:10">
      <c r="D187"/>
      <c r="I187"/>
      <c r="J187"/>
    </row>
    <row r="188" spans="1:10">
      <c r="C188"/>
    </row>
    <row r="190" spans="1:10">
      <c r="H190" s="75"/>
      <c r="J190" s="75"/>
    </row>
    <row r="191" spans="1:10">
      <c r="H191" s="75"/>
      <c r="J191" s="75"/>
    </row>
    <row r="192" spans="1:10">
      <c r="H192" s="75"/>
      <c r="J192" s="75"/>
    </row>
    <row r="193" spans="2:10">
      <c r="H193" s="75"/>
      <c r="J193" s="75"/>
    </row>
    <row r="194" spans="2:10">
      <c r="H194" s="75"/>
      <c r="J194" s="75"/>
    </row>
    <row r="195" spans="2:10">
      <c r="B195" s="76"/>
      <c r="H195" s="75"/>
      <c r="J195" s="75"/>
    </row>
    <row r="196" spans="2:10">
      <c r="H196" s="75"/>
      <c r="J196" s="75"/>
    </row>
    <row r="197" spans="2:10">
      <c r="B197" s="76"/>
      <c r="H197" s="75"/>
      <c r="J197" s="75"/>
    </row>
    <row r="198" spans="2:10">
      <c r="H198" s="75"/>
      <c r="J198" s="75"/>
    </row>
    <row r="199" spans="2:10">
      <c r="H199" s="75"/>
      <c r="J199" s="75"/>
    </row>
    <row r="200" spans="2:10">
      <c r="B200" s="76"/>
      <c r="H200" s="75"/>
      <c r="J200" s="75"/>
    </row>
    <row r="201" spans="2:10">
      <c r="B201" s="76"/>
      <c r="H201" s="75"/>
      <c r="J201" s="75"/>
    </row>
    <row r="202" spans="2:10">
      <c r="B202" s="76"/>
      <c r="H202" s="75"/>
      <c r="J202" s="75"/>
    </row>
    <row r="203" spans="2:10">
      <c r="H203" s="75"/>
      <c r="J203" s="75"/>
    </row>
    <row r="204" spans="2:10">
      <c r="B204" s="76"/>
      <c r="H204" s="75"/>
      <c r="J204" s="75"/>
    </row>
    <row r="205" spans="2:10">
      <c r="H205" s="75"/>
      <c r="J205" s="75"/>
    </row>
    <row r="206" spans="2:10">
      <c r="H206" s="75"/>
      <c r="J206" s="75"/>
    </row>
    <row r="207" spans="2:10">
      <c r="H207" s="75"/>
      <c r="J207" s="75"/>
    </row>
    <row r="208" spans="2:10">
      <c r="B208" s="76"/>
      <c r="H208" s="75"/>
      <c r="J208" s="75"/>
    </row>
  </sheetData>
  <mergeCells count="14">
    <mergeCell ref="I6:I7"/>
    <mergeCell ref="C182:E182"/>
    <mergeCell ref="G182:I182"/>
    <mergeCell ref="C185:E185"/>
    <mergeCell ref="A1:I1"/>
    <mergeCell ref="A3:I3"/>
    <mergeCell ref="A6:A7"/>
    <mergeCell ref="B6:B7"/>
    <mergeCell ref="C6:C7"/>
    <mergeCell ref="D6:D7"/>
    <mergeCell ref="E6:E7"/>
    <mergeCell ref="F6:F7"/>
    <mergeCell ref="G6:G7"/>
    <mergeCell ref="H6:H7"/>
  </mergeCells>
  <pageMargins left="0.9055118110236221" right="0.31496062992125984" top="0.51181102362204722" bottom="0.19685039370078741" header="0.11811023622047245" footer="0"/>
  <pageSetup paperSize="9" scale="50" fitToWidth="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MJ119"/>
  <sheetViews>
    <sheetView zoomScale="80" zoomScaleNormal="80" workbookViewId="0">
      <selection sqref="A1:R95"/>
    </sheetView>
  </sheetViews>
  <sheetFormatPr defaultRowHeight="15"/>
  <cols>
    <col min="1" max="1" width="8.125" style="20" customWidth="1"/>
    <col min="2" max="2" width="9.125" style="20" customWidth="1"/>
    <col min="3" max="3" width="7" style="20" customWidth="1"/>
    <col min="4" max="4" width="6.5" style="20" customWidth="1"/>
    <col min="5" max="5" width="7.125" style="20" customWidth="1"/>
    <col min="6" max="7" width="6.875" style="20" customWidth="1"/>
    <col min="8" max="8" width="6.125" style="20" customWidth="1"/>
    <col min="9" max="9" width="6.5" style="20" customWidth="1"/>
    <col min="10" max="10" width="7" style="20" customWidth="1"/>
    <col min="11" max="11" width="8.875" style="20" customWidth="1"/>
    <col min="12" max="12" width="7.5" style="20" customWidth="1"/>
    <col min="13" max="13" width="8.5" style="20" customWidth="1"/>
    <col min="14" max="14" width="9.75" style="20" customWidth="1"/>
    <col min="15" max="15" width="9.25" style="20" customWidth="1"/>
    <col min="16" max="16" width="6.25" style="20" customWidth="1"/>
    <col min="17" max="18" width="6.375" style="20" customWidth="1"/>
    <col min="19" max="1024" width="8.125" style="20" customWidth="1"/>
  </cols>
  <sheetData>
    <row r="1" spans="1:23" ht="15.75">
      <c r="A1" s="581" t="s">
        <v>380</v>
      </c>
      <c r="B1" s="581"/>
      <c r="C1" s="581"/>
      <c r="D1" s="581"/>
      <c r="E1" s="581"/>
      <c r="F1" s="581"/>
      <c r="G1" s="581"/>
      <c r="H1" s="581"/>
      <c r="I1" s="581"/>
      <c r="J1" s="581"/>
      <c r="K1" s="581"/>
      <c r="L1" s="581"/>
      <c r="M1" s="581"/>
      <c r="N1" s="581"/>
      <c r="O1" s="581"/>
      <c r="P1" s="581"/>
      <c r="Q1" s="581"/>
      <c r="R1" s="581"/>
    </row>
    <row r="2" spans="1:23" ht="15.75">
      <c r="A2" s="21"/>
    </row>
    <row r="3" spans="1:23" ht="15.75">
      <c r="A3" s="59"/>
    </row>
    <row r="4" spans="1:23" ht="15.75">
      <c r="A4" s="582" t="s">
        <v>381</v>
      </c>
      <c r="B4" s="582"/>
      <c r="C4" s="582"/>
      <c r="D4" s="582"/>
      <c r="E4" s="582"/>
      <c r="F4" s="582"/>
      <c r="G4" s="582"/>
      <c r="H4" s="582"/>
      <c r="I4" s="582"/>
      <c r="J4" s="582"/>
      <c r="K4" s="582"/>
      <c r="L4" s="582"/>
      <c r="M4" s="582"/>
      <c r="N4" s="582"/>
      <c r="O4" s="582"/>
      <c r="P4" s="582"/>
      <c r="Q4" s="582"/>
      <c r="R4" s="582"/>
    </row>
    <row r="5" spans="1:23" ht="16.5" thickBot="1">
      <c r="A5" s="22"/>
    </row>
    <row r="6" spans="1:23" ht="31.5" customHeight="1">
      <c r="A6" s="583" t="s">
        <v>382</v>
      </c>
      <c r="B6" s="654" t="s">
        <v>383</v>
      </c>
      <c r="C6" s="655" t="s">
        <v>384</v>
      </c>
      <c r="D6" s="656"/>
      <c r="E6" s="657"/>
      <c r="F6" s="655" t="s">
        <v>385</v>
      </c>
      <c r="G6" s="656"/>
      <c r="H6" s="656"/>
      <c r="I6" s="656"/>
      <c r="J6" s="656"/>
      <c r="K6" s="656"/>
      <c r="L6" s="657"/>
      <c r="M6" s="655" t="s">
        <v>268</v>
      </c>
      <c r="N6" s="656"/>
      <c r="O6" s="657"/>
      <c r="P6" s="655" t="s">
        <v>386</v>
      </c>
      <c r="Q6" s="656"/>
      <c r="R6" s="657"/>
    </row>
    <row r="7" spans="1:23" ht="24" customHeight="1">
      <c r="A7" s="583"/>
      <c r="B7" s="654"/>
      <c r="C7" s="653" t="s">
        <v>387</v>
      </c>
      <c r="D7" s="646" t="s">
        <v>388</v>
      </c>
      <c r="E7" s="647" t="s">
        <v>389</v>
      </c>
      <c r="F7" s="653" t="s">
        <v>390</v>
      </c>
      <c r="G7" s="646" t="s">
        <v>391</v>
      </c>
      <c r="H7" s="646" t="s">
        <v>392</v>
      </c>
      <c r="I7" s="646" t="s">
        <v>393</v>
      </c>
      <c r="J7" s="646" t="s">
        <v>394</v>
      </c>
      <c r="K7" s="646" t="s">
        <v>395</v>
      </c>
      <c r="L7" s="647" t="s">
        <v>389</v>
      </c>
      <c r="M7" s="653" t="s">
        <v>390</v>
      </c>
      <c r="N7" s="646" t="s">
        <v>388</v>
      </c>
      <c r="O7" s="647" t="s">
        <v>389</v>
      </c>
      <c r="P7" s="653" t="s">
        <v>387</v>
      </c>
      <c r="Q7" s="646" t="s">
        <v>388</v>
      </c>
      <c r="R7" s="647" t="s">
        <v>389</v>
      </c>
    </row>
    <row r="8" spans="1:23">
      <c r="A8" s="583"/>
      <c r="B8" s="654"/>
      <c r="C8" s="653"/>
      <c r="D8" s="646"/>
      <c r="E8" s="647"/>
      <c r="F8" s="653"/>
      <c r="G8" s="646"/>
      <c r="H8" s="646"/>
      <c r="I8" s="646"/>
      <c r="J8" s="646"/>
      <c r="K8" s="646"/>
      <c r="L8" s="647"/>
      <c r="M8" s="653"/>
      <c r="N8" s="646"/>
      <c r="O8" s="647"/>
      <c r="P8" s="653"/>
      <c r="Q8" s="646"/>
      <c r="R8" s="647"/>
    </row>
    <row r="9" spans="1:23" ht="81" customHeight="1">
      <c r="A9" s="583"/>
      <c r="B9" s="654"/>
      <c r="C9" s="653"/>
      <c r="D9" s="646"/>
      <c r="E9" s="647"/>
      <c r="F9" s="653"/>
      <c r="G9" s="646"/>
      <c r="H9" s="646"/>
      <c r="I9" s="646"/>
      <c r="J9" s="646"/>
      <c r="K9" s="646"/>
      <c r="L9" s="647"/>
      <c r="M9" s="653"/>
      <c r="N9" s="646"/>
      <c r="O9" s="647"/>
      <c r="P9" s="653"/>
      <c r="Q9" s="646"/>
      <c r="R9" s="647"/>
      <c r="V9" s="77"/>
      <c r="W9" s="78"/>
    </row>
    <row r="10" spans="1:23" ht="16.5" thickBot="1">
      <c r="A10" s="26">
        <v>1</v>
      </c>
      <c r="B10" s="188">
        <v>2</v>
      </c>
      <c r="C10" s="200">
        <v>3</v>
      </c>
      <c r="D10" s="201">
        <v>4</v>
      </c>
      <c r="E10" s="202">
        <v>5</v>
      </c>
      <c r="F10" s="200">
        <v>6</v>
      </c>
      <c r="G10" s="201">
        <v>7</v>
      </c>
      <c r="H10" s="201">
        <v>8</v>
      </c>
      <c r="I10" s="201">
        <v>9</v>
      </c>
      <c r="J10" s="201">
        <v>10</v>
      </c>
      <c r="K10" s="201">
        <v>11</v>
      </c>
      <c r="L10" s="202">
        <v>12</v>
      </c>
      <c r="M10" s="200">
        <v>13</v>
      </c>
      <c r="N10" s="201">
        <v>14</v>
      </c>
      <c r="O10" s="202">
        <v>15</v>
      </c>
      <c r="P10" s="200">
        <v>16</v>
      </c>
      <c r="Q10" s="201">
        <v>17</v>
      </c>
      <c r="R10" s="202">
        <v>18</v>
      </c>
      <c r="V10" s="77"/>
      <c r="W10" s="78"/>
    </row>
    <row r="11" spans="1:23" ht="16.5" thickBot="1">
      <c r="A11" s="648" t="s">
        <v>1119</v>
      </c>
      <c r="B11" s="649"/>
      <c r="C11" s="650"/>
      <c r="D11" s="650"/>
      <c r="E11" s="650"/>
      <c r="F11" s="650"/>
      <c r="G11" s="650"/>
      <c r="H11" s="650"/>
      <c r="I11" s="650"/>
      <c r="J11" s="650"/>
      <c r="K11" s="650"/>
      <c r="L11" s="650"/>
      <c r="M11" s="651"/>
      <c r="N11" s="651"/>
      <c r="O11" s="651"/>
      <c r="P11" s="650"/>
      <c r="Q11" s="650"/>
      <c r="R11" s="652"/>
      <c r="V11" s="77"/>
      <c r="W11" s="78"/>
    </row>
    <row r="12" spans="1:23" ht="15.75">
      <c r="A12" s="26" t="s">
        <v>396</v>
      </c>
      <c r="B12" s="30" t="s">
        <v>397</v>
      </c>
      <c r="C12" s="203">
        <v>0</v>
      </c>
      <c r="D12" s="204">
        <v>0</v>
      </c>
      <c r="E12" s="205">
        <v>0</v>
      </c>
      <c r="F12" s="208">
        <f>'Таблица 4.4'!D62*1000</f>
        <v>1734</v>
      </c>
      <c r="G12" s="209"/>
      <c r="H12" s="209"/>
      <c r="I12" s="209">
        <v>542.96400000000006</v>
      </c>
      <c r="J12" s="204"/>
      <c r="K12" s="204"/>
      <c r="L12" s="217">
        <f>'Таблица 4.4'!D146</f>
        <v>11816.4</v>
      </c>
      <c r="M12" s="216">
        <f>F12</f>
        <v>1734</v>
      </c>
      <c r="N12" s="196">
        <f>O12/M12*1000</f>
        <v>6814.5328719723184</v>
      </c>
      <c r="O12" s="219">
        <f>L12</f>
        <v>11816.4</v>
      </c>
      <c r="P12" s="203">
        <v>0</v>
      </c>
      <c r="Q12" s="204">
        <v>0</v>
      </c>
      <c r="R12" s="205">
        <v>0</v>
      </c>
      <c r="V12" s="78"/>
      <c r="W12" s="78"/>
    </row>
    <row r="13" spans="1:23" ht="15.75" hidden="1" customHeight="1">
      <c r="A13" s="26"/>
      <c r="B13" s="30" t="s">
        <v>398</v>
      </c>
      <c r="C13" s="206"/>
      <c r="D13" s="27"/>
      <c r="E13" s="207"/>
      <c r="F13" s="210"/>
      <c r="G13" s="185"/>
      <c r="H13" s="185"/>
      <c r="I13" s="185"/>
      <c r="J13" s="27"/>
      <c r="K13" s="27"/>
      <c r="L13" s="213"/>
      <c r="M13" s="185"/>
      <c r="N13" s="197"/>
      <c r="O13" s="220"/>
      <c r="P13" s="206"/>
      <c r="Q13" s="27"/>
      <c r="R13" s="207"/>
    </row>
    <row r="14" spans="1:23" ht="15.75" hidden="1">
      <c r="A14" s="26"/>
      <c r="B14" s="30" t="s">
        <v>399</v>
      </c>
      <c r="C14" s="206"/>
      <c r="D14" s="27"/>
      <c r="E14" s="207"/>
      <c r="F14" s="210"/>
      <c r="G14" s="185"/>
      <c r="H14" s="185"/>
      <c r="I14" s="185"/>
      <c r="J14" s="27"/>
      <c r="K14" s="27"/>
      <c r="L14" s="213"/>
      <c r="M14" s="185"/>
      <c r="N14" s="197"/>
      <c r="O14" s="220"/>
      <c r="P14" s="206"/>
      <c r="Q14" s="27"/>
      <c r="R14" s="207"/>
    </row>
    <row r="15" spans="1:23" ht="15.75" hidden="1">
      <c r="A15" s="26"/>
      <c r="B15" s="30" t="s">
        <v>400</v>
      </c>
      <c r="C15" s="206"/>
      <c r="D15" s="27"/>
      <c r="E15" s="207"/>
      <c r="F15" s="210"/>
      <c r="G15" s="185"/>
      <c r="H15" s="185"/>
      <c r="I15" s="185"/>
      <c r="J15" s="27"/>
      <c r="K15" s="27"/>
      <c r="L15" s="213"/>
      <c r="M15" s="185"/>
      <c r="N15" s="197"/>
      <c r="O15" s="220"/>
      <c r="P15" s="206"/>
      <c r="Q15" s="27"/>
      <c r="R15" s="207"/>
    </row>
    <row r="16" spans="1:23" ht="15.75" hidden="1">
      <c r="A16" s="26"/>
      <c r="B16" s="30" t="s">
        <v>401</v>
      </c>
      <c r="C16" s="206"/>
      <c r="D16" s="27"/>
      <c r="E16" s="207"/>
      <c r="F16" s="210"/>
      <c r="G16" s="185"/>
      <c r="H16" s="185"/>
      <c r="I16" s="185"/>
      <c r="J16" s="27"/>
      <c r="K16" s="27"/>
      <c r="L16" s="213"/>
      <c r="M16" s="185"/>
      <c r="N16" s="197"/>
      <c r="O16" s="220"/>
      <c r="P16" s="206"/>
      <c r="Q16" s="27"/>
      <c r="R16" s="207"/>
    </row>
    <row r="17" spans="1:1024" ht="15.75" hidden="1">
      <c r="A17" s="26"/>
      <c r="B17" s="30" t="s">
        <v>122</v>
      </c>
      <c r="C17" s="206"/>
      <c r="D17" s="27"/>
      <c r="E17" s="207"/>
      <c r="F17" s="210"/>
      <c r="G17" s="185"/>
      <c r="H17" s="185"/>
      <c r="I17" s="185"/>
      <c r="J17" s="27"/>
      <c r="K17" s="27"/>
      <c r="L17" s="213"/>
      <c r="M17" s="185"/>
      <c r="N17" s="197"/>
      <c r="O17" s="220"/>
      <c r="P17" s="206"/>
      <c r="Q17" s="27"/>
      <c r="R17" s="207"/>
    </row>
    <row r="18" spans="1:1024" ht="15.75" hidden="1">
      <c r="A18" s="26" t="s">
        <v>123</v>
      </c>
      <c r="B18" s="30" t="s">
        <v>122</v>
      </c>
      <c r="C18" s="206"/>
      <c r="D18" s="27"/>
      <c r="E18" s="207"/>
      <c r="F18" s="210"/>
      <c r="G18" s="185"/>
      <c r="H18" s="185"/>
      <c r="I18" s="185"/>
      <c r="J18" s="27"/>
      <c r="K18" s="27"/>
      <c r="L18" s="213"/>
      <c r="M18" s="185"/>
      <c r="N18" s="197"/>
      <c r="O18" s="220"/>
      <c r="P18" s="206"/>
      <c r="Q18" s="27"/>
      <c r="R18" s="207"/>
    </row>
    <row r="19" spans="1:1024" ht="15.75">
      <c r="A19" s="26"/>
      <c r="B19" s="30"/>
      <c r="C19" s="206"/>
      <c r="D19" s="27"/>
      <c r="E19" s="207"/>
      <c r="F19" s="210"/>
      <c r="G19" s="185"/>
      <c r="H19" s="185"/>
      <c r="I19" s="185"/>
      <c r="J19" s="27"/>
      <c r="K19" s="27"/>
      <c r="L19" s="213"/>
      <c r="M19" s="185"/>
      <c r="N19" s="197"/>
      <c r="O19" s="219"/>
      <c r="P19" s="206"/>
      <c r="Q19" s="27"/>
      <c r="R19" s="207"/>
      <c r="U19" s="79"/>
    </row>
    <row r="20" spans="1:1024" ht="16.5" thickBot="1">
      <c r="A20" s="26" t="s">
        <v>402</v>
      </c>
      <c r="B20" s="30" t="s">
        <v>397</v>
      </c>
      <c r="C20" s="200">
        <v>0</v>
      </c>
      <c r="D20" s="201">
        <v>0</v>
      </c>
      <c r="E20" s="202">
        <v>0</v>
      </c>
      <c r="F20" s="211">
        <f>F12</f>
        <v>1734</v>
      </c>
      <c r="G20" s="212"/>
      <c r="H20" s="212"/>
      <c r="I20" s="212">
        <f>I12</f>
        <v>542.96400000000006</v>
      </c>
      <c r="J20" s="201"/>
      <c r="K20" s="201">
        <v>0</v>
      </c>
      <c r="L20" s="218">
        <f>L12</f>
        <v>11816.4</v>
      </c>
      <c r="M20" s="216">
        <f>F20</f>
        <v>1734</v>
      </c>
      <c r="N20" s="196">
        <f>O20/M20*1000</f>
        <v>6814.5328719723184</v>
      </c>
      <c r="O20" s="219">
        <f>L20</f>
        <v>11816.4</v>
      </c>
      <c r="P20" s="200">
        <v>0</v>
      </c>
      <c r="Q20" s="201">
        <v>0</v>
      </c>
      <c r="R20" s="202">
        <v>0</v>
      </c>
    </row>
    <row r="21" spans="1:1024" ht="15.75" hidden="1">
      <c r="A21" s="26"/>
      <c r="B21" s="41" t="s">
        <v>398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</row>
    <row r="22" spans="1:1024" ht="15.75" hidden="1">
      <c r="A22" s="26"/>
      <c r="B22" s="41" t="s">
        <v>399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</row>
    <row r="23" spans="1:1024" ht="15.75" hidden="1">
      <c r="A23" s="26"/>
      <c r="B23" s="41" t="s">
        <v>400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</row>
    <row r="24" spans="1:1024" ht="15.75" hidden="1">
      <c r="A24" s="26"/>
      <c r="B24" s="41" t="s">
        <v>401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</row>
    <row r="25" spans="1:1024" ht="16.5" thickBot="1">
      <c r="A25" s="644" t="s">
        <v>987</v>
      </c>
      <c r="B25" s="644"/>
      <c r="C25" s="645"/>
      <c r="D25" s="645"/>
      <c r="E25" s="645"/>
      <c r="F25" s="645"/>
      <c r="G25" s="645"/>
      <c r="H25" s="645"/>
      <c r="I25" s="645"/>
      <c r="J25" s="645"/>
      <c r="K25" s="645"/>
      <c r="L25" s="645"/>
      <c r="M25" s="644"/>
      <c r="N25" s="644"/>
      <c r="O25" s="644"/>
      <c r="P25" s="645"/>
      <c r="Q25" s="645"/>
      <c r="R25" s="645"/>
    </row>
    <row r="26" spans="1:1024" s="186" customFormat="1" ht="15.75">
      <c r="A26" s="26" t="s">
        <v>396</v>
      </c>
      <c r="B26" s="30" t="s">
        <v>397</v>
      </c>
      <c r="C26" s="203">
        <v>0</v>
      </c>
      <c r="D26" s="204">
        <v>0</v>
      </c>
      <c r="E26" s="205">
        <v>0</v>
      </c>
      <c r="F26" s="215">
        <f>'Таблица 4.4'!E62*1000</f>
        <v>1712</v>
      </c>
      <c r="G26" s="209"/>
      <c r="H26" s="209"/>
      <c r="I26" s="209">
        <f>I12*1.04</f>
        <v>564.68256000000008</v>
      </c>
      <c r="J26" s="204"/>
      <c r="K26" s="204"/>
      <c r="L26" s="217">
        <f>'Таблица 4.4'!E146</f>
        <v>12289.056</v>
      </c>
      <c r="M26" s="216">
        <f>F26</f>
        <v>1712</v>
      </c>
      <c r="N26" s="196">
        <f>O26/M26*1000</f>
        <v>7178.1869158878508</v>
      </c>
      <c r="O26" s="219">
        <f>L26</f>
        <v>12289.056</v>
      </c>
      <c r="P26" s="203">
        <v>0</v>
      </c>
      <c r="Q26" s="204">
        <v>0</v>
      </c>
      <c r="R26" s="205">
        <v>0</v>
      </c>
      <c r="S26" s="20"/>
      <c r="T26" s="20"/>
      <c r="U26" s="20"/>
      <c r="V26" s="78"/>
      <c r="W26" s="78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  <c r="KO26" s="20"/>
      <c r="KP26" s="20"/>
      <c r="KQ26" s="20"/>
      <c r="KR26" s="20"/>
      <c r="KS26" s="20"/>
      <c r="KT26" s="20"/>
      <c r="KU26" s="20"/>
      <c r="KV26" s="20"/>
      <c r="KW26" s="20"/>
      <c r="KX26" s="20"/>
      <c r="KY26" s="20"/>
      <c r="KZ26" s="20"/>
      <c r="LA26" s="20"/>
      <c r="LB26" s="20"/>
      <c r="LC26" s="20"/>
      <c r="LD26" s="20"/>
      <c r="LE26" s="20"/>
      <c r="LF26" s="20"/>
      <c r="LG26" s="20"/>
      <c r="LH26" s="20"/>
      <c r="LI26" s="20"/>
      <c r="LJ26" s="20"/>
      <c r="LK26" s="20"/>
      <c r="LL26" s="20"/>
      <c r="LM26" s="20"/>
      <c r="LN26" s="20"/>
      <c r="LO26" s="20"/>
      <c r="LP26" s="20"/>
      <c r="LQ26" s="20"/>
      <c r="LR26" s="20"/>
      <c r="LS26" s="20"/>
      <c r="LT26" s="20"/>
      <c r="LU26" s="20"/>
      <c r="LV26" s="20"/>
      <c r="LW26" s="20"/>
      <c r="LX26" s="20"/>
      <c r="LY26" s="20"/>
      <c r="LZ26" s="20"/>
      <c r="MA26" s="20"/>
      <c r="MB26" s="20"/>
      <c r="MC26" s="20"/>
      <c r="MD26" s="20"/>
      <c r="ME26" s="20"/>
      <c r="MF26" s="20"/>
      <c r="MG26" s="20"/>
      <c r="MH26" s="20"/>
      <c r="MI26" s="20"/>
      <c r="MJ26" s="20"/>
      <c r="MK26" s="20"/>
      <c r="ML26" s="20"/>
      <c r="MM26" s="20"/>
      <c r="MN26" s="20"/>
      <c r="MO26" s="20"/>
      <c r="MP26" s="20"/>
      <c r="MQ26" s="20"/>
      <c r="MR26" s="20"/>
      <c r="MS26" s="20"/>
      <c r="MT26" s="20"/>
      <c r="MU26" s="20"/>
      <c r="MV26" s="20"/>
      <c r="MW26" s="20"/>
      <c r="MX26" s="20"/>
      <c r="MY26" s="20"/>
      <c r="MZ26" s="20"/>
      <c r="NA26" s="20"/>
      <c r="NB26" s="20"/>
      <c r="NC26" s="20"/>
      <c r="ND26" s="20"/>
      <c r="NE26" s="20"/>
      <c r="NF26" s="20"/>
      <c r="NG26" s="20"/>
      <c r="NH26" s="20"/>
      <c r="NI26" s="20"/>
      <c r="NJ26" s="20"/>
      <c r="NK26" s="20"/>
      <c r="NL26" s="20"/>
      <c r="NM26" s="20"/>
      <c r="NN26" s="20"/>
      <c r="NO26" s="20"/>
      <c r="NP26" s="20"/>
      <c r="NQ26" s="20"/>
      <c r="NR26" s="20"/>
      <c r="NS26" s="20"/>
      <c r="NT26" s="20"/>
      <c r="NU26" s="20"/>
      <c r="NV26" s="20"/>
      <c r="NW26" s="20"/>
      <c r="NX26" s="20"/>
      <c r="NY26" s="20"/>
      <c r="NZ26" s="20"/>
      <c r="OA26" s="20"/>
      <c r="OB26" s="20"/>
      <c r="OC26" s="20"/>
      <c r="OD26" s="20"/>
      <c r="OE26" s="20"/>
      <c r="OF26" s="20"/>
      <c r="OG26" s="20"/>
      <c r="OH26" s="20"/>
      <c r="OI26" s="20"/>
      <c r="OJ26" s="20"/>
      <c r="OK26" s="20"/>
      <c r="OL26" s="20"/>
      <c r="OM26" s="20"/>
      <c r="ON26" s="20"/>
      <c r="OO26" s="20"/>
      <c r="OP26" s="20"/>
      <c r="OQ26" s="20"/>
      <c r="OR26" s="20"/>
      <c r="OS26" s="20"/>
      <c r="OT26" s="20"/>
      <c r="OU26" s="20"/>
      <c r="OV26" s="20"/>
      <c r="OW26" s="20"/>
      <c r="OX26" s="20"/>
      <c r="OY26" s="20"/>
      <c r="OZ26" s="20"/>
      <c r="PA26" s="20"/>
      <c r="PB26" s="20"/>
      <c r="PC26" s="20"/>
      <c r="PD26" s="20"/>
      <c r="PE26" s="20"/>
      <c r="PF26" s="20"/>
      <c r="PG26" s="20"/>
      <c r="PH26" s="20"/>
      <c r="PI26" s="20"/>
      <c r="PJ26" s="20"/>
      <c r="PK26" s="20"/>
      <c r="PL26" s="20"/>
      <c r="PM26" s="20"/>
      <c r="PN26" s="20"/>
      <c r="PO26" s="20"/>
      <c r="PP26" s="20"/>
      <c r="PQ26" s="20"/>
      <c r="PR26" s="20"/>
      <c r="PS26" s="20"/>
      <c r="PT26" s="20"/>
      <c r="PU26" s="20"/>
      <c r="PV26" s="20"/>
      <c r="PW26" s="20"/>
      <c r="PX26" s="20"/>
      <c r="PY26" s="20"/>
      <c r="PZ26" s="20"/>
      <c r="QA26" s="20"/>
      <c r="QB26" s="20"/>
      <c r="QC26" s="20"/>
      <c r="QD26" s="20"/>
      <c r="QE26" s="20"/>
      <c r="QF26" s="20"/>
      <c r="QG26" s="20"/>
      <c r="QH26" s="20"/>
      <c r="QI26" s="20"/>
      <c r="QJ26" s="20"/>
      <c r="QK26" s="20"/>
      <c r="QL26" s="20"/>
      <c r="QM26" s="20"/>
      <c r="QN26" s="20"/>
      <c r="QO26" s="20"/>
      <c r="QP26" s="20"/>
      <c r="QQ26" s="20"/>
      <c r="QR26" s="20"/>
      <c r="QS26" s="20"/>
      <c r="QT26" s="20"/>
      <c r="QU26" s="20"/>
      <c r="QV26" s="20"/>
      <c r="QW26" s="20"/>
      <c r="QX26" s="20"/>
      <c r="QY26" s="20"/>
      <c r="QZ26" s="20"/>
      <c r="RA26" s="20"/>
      <c r="RB26" s="20"/>
      <c r="RC26" s="20"/>
      <c r="RD26" s="20"/>
      <c r="RE26" s="20"/>
      <c r="RF26" s="20"/>
      <c r="RG26" s="20"/>
      <c r="RH26" s="20"/>
      <c r="RI26" s="20"/>
      <c r="RJ26" s="20"/>
      <c r="RK26" s="20"/>
      <c r="RL26" s="20"/>
      <c r="RM26" s="20"/>
      <c r="RN26" s="20"/>
      <c r="RO26" s="20"/>
      <c r="RP26" s="20"/>
      <c r="RQ26" s="20"/>
      <c r="RR26" s="20"/>
      <c r="RS26" s="20"/>
      <c r="RT26" s="20"/>
      <c r="RU26" s="20"/>
      <c r="RV26" s="20"/>
      <c r="RW26" s="20"/>
      <c r="RX26" s="20"/>
      <c r="RY26" s="20"/>
      <c r="RZ26" s="20"/>
      <c r="SA26" s="20"/>
      <c r="SB26" s="20"/>
      <c r="SC26" s="20"/>
      <c r="SD26" s="20"/>
      <c r="SE26" s="20"/>
      <c r="SF26" s="20"/>
      <c r="SG26" s="20"/>
      <c r="SH26" s="20"/>
      <c r="SI26" s="20"/>
      <c r="SJ26" s="20"/>
      <c r="SK26" s="20"/>
      <c r="SL26" s="20"/>
      <c r="SM26" s="20"/>
      <c r="SN26" s="20"/>
      <c r="SO26" s="20"/>
      <c r="SP26" s="20"/>
      <c r="SQ26" s="20"/>
      <c r="SR26" s="20"/>
      <c r="SS26" s="20"/>
      <c r="ST26" s="20"/>
      <c r="SU26" s="20"/>
      <c r="SV26" s="20"/>
      <c r="SW26" s="20"/>
      <c r="SX26" s="20"/>
      <c r="SY26" s="20"/>
      <c r="SZ26" s="20"/>
      <c r="TA26" s="20"/>
      <c r="TB26" s="20"/>
      <c r="TC26" s="20"/>
      <c r="TD26" s="20"/>
      <c r="TE26" s="20"/>
      <c r="TF26" s="20"/>
      <c r="TG26" s="20"/>
      <c r="TH26" s="20"/>
      <c r="TI26" s="20"/>
      <c r="TJ26" s="20"/>
      <c r="TK26" s="20"/>
      <c r="TL26" s="20"/>
      <c r="TM26" s="20"/>
      <c r="TN26" s="20"/>
      <c r="TO26" s="20"/>
      <c r="TP26" s="20"/>
      <c r="TQ26" s="20"/>
      <c r="TR26" s="20"/>
      <c r="TS26" s="20"/>
      <c r="TT26" s="20"/>
      <c r="TU26" s="20"/>
      <c r="TV26" s="20"/>
      <c r="TW26" s="20"/>
      <c r="TX26" s="20"/>
      <c r="TY26" s="20"/>
      <c r="TZ26" s="20"/>
      <c r="UA26" s="20"/>
      <c r="UB26" s="20"/>
      <c r="UC26" s="20"/>
      <c r="UD26" s="20"/>
      <c r="UE26" s="20"/>
      <c r="UF26" s="20"/>
      <c r="UG26" s="20"/>
      <c r="UH26" s="20"/>
      <c r="UI26" s="20"/>
      <c r="UJ26" s="20"/>
      <c r="UK26" s="20"/>
      <c r="UL26" s="20"/>
      <c r="UM26" s="20"/>
      <c r="UN26" s="20"/>
      <c r="UO26" s="20"/>
      <c r="UP26" s="20"/>
      <c r="UQ26" s="20"/>
      <c r="UR26" s="20"/>
      <c r="US26" s="20"/>
      <c r="UT26" s="20"/>
      <c r="UU26" s="20"/>
      <c r="UV26" s="20"/>
      <c r="UW26" s="20"/>
      <c r="UX26" s="20"/>
      <c r="UY26" s="20"/>
      <c r="UZ26" s="20"/>
      <c r="VA26" s="20"/>
      <c r="VB26" s="20"/>
      <c r="VC26" s="20"/>
      <c r="VD26" s="20"/>
      <c r="VE26" s="20"/>
      <c r="VF26" s="20"/>
      <c r="VG26" s="20"/>
      <c r="VH26" s="20"/>
      <c r="VI26" s="20"/>
      <c r="VJ26" s="20"/>
      <c r="VK26" s="20"/>
      <c r="VL26" s="20"/>
      <c r="VM26" s="20"/>
      <c r="VN26" s="20"/>
      <c r="VO26" s="20"/>
      <c r="VP26" s="20"/>
      <c r="VQ26" s="20"/>
      <c r="VR26" s="20"/>
      <c r="VS26" s="20"/>
      <c r="VT26" s="20"/>
      <c r="VU26" s="20"/>
      <c r="VV26" s="20"/>
      <c r="VW26" s="20"/>
      <c r="VX26" s="20"/>
      <c r="VY26" s="20"/>
      <c r="VZ26" s="20"/>
      <c r="WA26" s="20"/>
      <c r="WB26" s="20"/>
      <c r="WC26" s="20"/>
      <c r="WD26" s="20"/>
      <c r="WE26" s="20"/>
      <c r="WF26" s="20"/>
      <c r="WG26" s="20"/>
      <c r="WH26" s="20"/>
      <c r="WI26" s="20"/>
      <c r="WJ26" s="20"/>
      <c r="WK26" s="20"/>
      <c r="WL26" s="20"/>
      <c r="WM26" s="20"/>
      <c r="WN26" s="20"/>
      <c r="WO26" s="20"/>
      <c r="WP26" s="20"/>
      <c r="WQ26" s="20"/>
      <c r="WR26" s="20"/>
      <c r="WS26" s="20"/>
      <c r="WT26" s="20"/>
      <c r="WU26" s="20"/>
      <c r="WV26" s="20"/>
      <c r="WW26" s="20"/>
      <c r="WX26" s="20"/>
      <c r="WY26" s="20"/>
      <c r="WZ26" s="20"/>
      <c r="XA26" s="20"/>
      <c r="XB26" s="20"/>
      <c r="XC26" s="20"/>
      <c r="XD26" s="20"/>
      <c r="XE26" s="20"/>
      <c r="XF26" s="20"/>
      <c r="XG26" s="20"/>
      <c r="XH26" s="20"/>
      <c r="XI26" s="20"/>
      <c r="XJ26" s="20"/>
      <c r="XK26" s="20"/>
      <c r="XL26" s="20"/>
      <c r="XM26" s="20"/>
      <c r="XN26" s="20"/>
      <c r="XO26" s="20"/>
      <c r="XP26" s="20"/>
      <c r="XQ26" s="20"/>
      <c r="XR26" s="20"/>
      <c r="XS26" s="20"/>
      <c r="XT26" s="20"/>
      <c r="XU26" s="20"/>
      <c r="XV26" s="20"/>
      <c r="XW26" s="20"/>
      <c r="XX26" s="20"/>
      <c r="XY26" s="20"/>
      <c r="XZ26" s="20"/>
      <c r="YA26" s="20"/>
      <c r="YB26" s="20"/>
      <c r="YC26" s="20"/>
      <c r="YD26" s="20"/>
      <c r="YE26" s="20"/>
      <c r="YF26" s="20"/>
      <c r="YG26" s="20"/>
      <c r="YH26" s="20"/>
      <c r="YI26" s="20"/>
      <c r="YJ26" s="20"/>
      <c r="YK26" s="20"/>
      <c r="YL26" s="20"/>
      <c r="YM26" s="20"/>
      <c r="YN26" s="20"/>
      <c r="YO26" s="20"/>
      <c r="YP26" s="20"/>
      <c r="YQ26" s="20"/>
      <c r="YR26" s="20"/>
      <c r="YS26" s="20"/>
      <c r="YT26" s="20"/>
      <c r="YU26" s="20"/>
      <c r="YV26" s="20"/>
      <c r="YW26" s="20"/>
      <c r="YX26" s="20"/>
      <c r="YY26" s="20"/>
      <c r="YZ26" s="20"/>
      <c r="ZA26" s="20"/>
      <c r="ZB26" s="20"/>
      <c r="ZC26" s="20"/>
      <c r="ZD26" s="20"/>
      <c r="ZE26" s="20"/>
      <c r="ZF26" s="20"/>
      <c r="ZG26" s="20"/>
      <c r="ZH26" s="20"/>
      <c r="ZI26" s="20"/>
      <c r="ZJ26" s="20"/>
      <c r="ZK26" s="20"/>
      <c r="ZL26" s="20"/>
      <c r="ZM26" s="20"/>
      <c r="ZN26" s="20"/>
      <c r="ZO26" s="20"/>
      <c r="ZP26" s="20"/>
      <c r="ZQ26" s="20"/>
      <c r="ZR26" s="20"/>
      <c r="ZS26" s="20"/>
      <c r="ZT26" s="20"/>
      <c r="ZU26" s="20"/>
      <c r="ZV26" s="20"/>
      <c r="ZW26" s="20"/>
      <c r="ZX26" s="20"/>
      <c r="ZY26" s="20"/>
      <c r="ZZ26" s="20"/>
      <c r="AAA26" s="20"/>
      <c r="AAB26" s="20"/>
      <c r="AAC26" s="20"/>
      <c r="AAD26" s="20"/>
      <c r="AAE26" s="20"/>
      <c r="AAF26" s="20"/>
      <c r="AAG26" s="20"/>
      <c r="AAH26" s="20"/>
      <c r="AAI26" s="20"/>
      <c r="AAJ26" s="20"/>
      <c r="AAK26" s="20"/>
      <c r="AAL26" s="20"/>
      <c r="AAM26" s="20"/>
      <c r="AAN26" s="20"/>
      <c r="AAO26" s="20"/>
      <c r="AAP26" s="20"/>
      <c r="AAQ26" s="20"/>
      <c r="AAR26" s="20"/>
      <c r="AAS26" s="20"/>
      <c r="AAT26" s="20"/>
      <c r="AAU26" s="20"/>
      <c r="AAV26" s="20"/>
      <c r="AAW26" s="20"/>
      <c r="AAX26" s="20"/>
      <c r="AAY26" s="20"/>
      <c r="AAZ26" s="20"/>
      <c r="ABA26" s="20"/>
      <c r="ABB26" s="20"/>
      <c r="ABC26" s="20"/>
      <c r="ABD26" s="20"/>
      <c r="ABE26" s="20"/>
      <c r="ABF26" s="20"/>
      <c r="ABG26" s="20"/>
      <c r="ABH26" s="20"/>
      <c r="ABI26" s="20"/>
      <c r="ABJ26" s="20"/>
      <c r="ABK26" s="20"/>
      <c r="ABL26" s="20"/>
      <c r="ABM26" s="20"/>
      <c r="ABN26" s="20"/>
      <c r="ABO26" s="20"/>
      <c r="ABP26" s="20"/>
      <c r="ABQ26" s="20"/>
      <c r="ABR26" s="20"/>
      <c r="ABS26" s="20"/>
      <c r="ABT26" s="20"/>
      <c r="ABU26" s="20"/>
      <c r="ABV26" s="20"/>
      <c r="ABW26" s="20"/>
      <c r="ABX26" s="20"/>
      <c r="ABY26" s="20"/>
      <c r="ABZ26" s="20"/>
      <c r="ACA26" s="20"/>
      <c r="ACB26" s="20"/>
      <c r="ACC26" s="20"/>
      <c r="ACD26" s="20"/>
      <c r="ACE26" s="20"/>
      <c r="ACF26" s="20"/>
      <c r="ACG26" s="20"/>
      <c r="ACH26" s="20"/>
      <c r="ACI26" s="20"/>
      <c r="ACJ26" s="20"/>
      <c r="ACK26" s="20"/>
      <c r="ACL26" s="20"/>
      <c r="ACM26" s="20"/>
      <c r="ACN26" s="20"/>
      <c r="ACO26" s="20"/>
      <c r="ACP26" s="20"/>
      <c r="ACQ26" s="20"/>
      <c r="ACR26" s="20"/>
      <c r="ACS26" s="20"/>
      <c r="ACT26" s="20"/>
      <c r="ACU26" s="20"/>
      <c r="ACV26" s="20"/>
      <c r="ACW26" s="20"/>
      <c r="ACX26" s="20"/>
      <c r="ACY26" s="20"/>
      <c r="ACZ26" s="20"/>
      <c r="ADA26" s="20"/>
      <c r="ADB26" s="20"/>
      <c r="ADC26" s="20"/>
      <c r="ADD26" s="20"/>
      <c r="ADE26" s="20"/>
      <c r="ADF26" s="20"/>
      <c r="ADG26" s="20"/>
      <c r="ADH26" s="20"/>
      <c r="ADI26" s="20"/>
      <c r="ADJ26" s="20"/>
      <c r="ADK26" s="20"/>
      <c r="ADL26" s="20"/>
      <c r="ADM26" s="20"/>
      <c r="ADN26" s="20"/>
      <c r="ADO26" s="20"/>
      <c r="ADP26" s="20"/>
      <c r="ADQ26" s="20"/>
      <c r="ADR26" s="20"/>
      <c r="ADS26" s="20"/>
      <c r="ADT26" s="20"/>
      <c r="ADU26" s="20"/>
      <c r="ADV26" s="20"/>
      <c r="ADW26" s="20"/>
      <c r="ADX26" s="20"/>
      <c r="ADY26" s="20"/>
      <c r="ADZ26" s="20"/>
      <c r="AEA26" s="20"/>
      <c r="AEB26" s="20"/>
      <c r="AEC26" s="20"/>
      <c r="AED26" s="20"/>
      <c r="AEE26" s="20"/>
      <c r="AEF26" s="20"/>
      <c r="AEG26" s="20"/>
      <c r="AEH26" s="20"/>
      <c r="AEI26" s="20"/>
      <c r="AEJ26" s="20"/>
      <c r="AEK26" s="20"/>
      <c r="AEL26" s="20"/>
      <c r="AEM26" s="20"/>
      <c r="AEN26" s="20"/>
      <c r="AEO26" s="20"/>
      <c r="AEP26" s="20"/>
      <c r="AEQ26" s="20"/>
      <c r="AER26" s="20"/>
      <c r="AES26" s="20"/>
      <c r="AET26" s="20"/>
      <c r="AEU26" s="20"/>
      <c r="AEV26" s="20"/>
      <c r="AEW26" s="20"/>
      <c r="AEX26" s="20"/>
      <c r="AEY26" s="20"/>
      <c r="AEZ26" s="20"/>
      <c r="AFA26" s="20"/>
      <c r="AFB26" s="20"/>
      <c r="AFC26" s="20"/>
      <c r="AFD26" s="20"/>
      <c r="AFE26" s="20"/>
      <c r="AFF26" s="20"/>
      <c r="AFG26" s="20"/>
      <c r="AFH26" s="20"/>
      <c r="AFI26" s="20"/>
      <c r="AFJ26" s="20"/>
      <c r="AFK26" s="20"/>
      <c r="AFL26" s="20"/>
      <c r="AFM26" s="20"/>
      <c r="AFN26" s="20"/>
      <c r="AFO26" s="20"/>
      <c r="AFP26" s="20"/>
      <c r="AFQ26" s="20"/>
      <c r="AFR26" s="20"/>
      <c r="AFS26" s="20"/>
      <c r="AFT26" s="20"/>
      <c r="AFU26" s="20"/>
      <c r="AFV26" s="20"/>
      <c r="AFW26" s="20"/>
      <c r="AFX26" s="20"/>
      <c r="AFY26" s="20"/>
      <c r="AFZ26" s="20"/>
      <c r="AGA26" s="20"/>
      <c r="AGB26" s="20"/>
      <c r="AGC26" s="20"/>
      <c r="AGD26" s="20"/>
      <c r="AGE26" s="20"/>
      <c r="AGF26" s="20"/>
      <c r="AGG26" s="20"/>
      <c r="AGH26" s="20"/>
      <c r="AGI26" s="20"/>
      <c r="AGJ26" s="20"/>
      <c r="AGK26" s="20"/>
      <c r="AGL26" s="20"/>
      <c r="AGM26" s="20"/>
      <c r="AGN26" s="20"/>
      <c r="AGO26" s="20"/>
      <c r="AGP26" s="20"/>
      <c r="AGQ26" s="20"/>
      <c r="AGR26" s="20"/>
      <c r="AGS26" s="20"/>
      <c r="AGT26" s="20"/>
      <c r="AGU26" s="20"/>
      <c r="AGV26" s="20"/>
      <c r="AGW26" s="20"/>
      <c r="AGX26" s="20"/>
      <c r="AGY26" s="20"/>
      <c r="AGZ26" s="20"/>
      <c r="AHA26" s="20"/>
      <c r="AHB26" s="20"/>
      <c r="AHC26" s="20"/>
      <c r="AHD26" s="20"/>
      <c r="AHE26" s="20"/>
      <c r="AHF26" s="20"/>
      <c r="AHG26" s="20"/>
      <c r="AHH26" s="20"/>
      <c r="AHI26" s="20"/>
      <c r="AHJ26" s="20"/>
      <c r="AHK26" s="20"/>
      <c r="AHL26" s="20"/>
      <c r="AHM26" s="20"/>
      <c r="AHN26" s="20"/>
      <c r="AHO26" s="20"/>
      <c r="AHP26" s="20"/>
      <c r="AHQ26" s="20"/>
      <c r="AHR26" s="20"/>
      <c r="AHS26" s="20"/>
      <c r="AHT26" s="20"/>
      <c r="AHU26" s="20"/>
      <c r="AHV26" s="20"/>
      <c r="AHW26" s="20"/>
      <c r="AHX26" s="20"/>
      <c r="AHY26" s="20"/>
      <c r="AHZ26" s="20"/>
      <c r="AIA26" s="20"/>
      <c r="AIB26" s="20"/>
      <c r="AIC26" s="20"/>
      <c r="AID26" s="20"/>
      <c r="AIE26" s="20"/>
      <c r="AIF26" s="20"/>
      <c r="AIG26" s="20"/>
      <c r="AIH26" s="20"/>
      <c r="AII26" s="20"/>
      <c r="AIJ26" s="20"/>
      <c r="AIK26" s="20"/>
      <c r="AIL26" s="20"/>
      <c r="AIM26" s="20"/>
      <c r="AIN26" s="20"/>
      <c r="AIO26" s="20"/>
      <c r="AIP26" s="20"/>
      <c r="AIQ26" s="20"/>
      <c r="AIR26" s="20"/>
      <c r="AIS26" s="20"/>
      <c r="AIT26" s="20"/>
      <c r="AIU26" s="20"/>
      <c r="AIV26" s="20"/>
      <c r="AIW26" s="20"/>
      <c r="AIX26" s="20"/>
      <c r="AIY26" s="20"/>
      <c r="AIZ26" s="20"/>
      <c r="AJA26" s="20"/>
      <c r="AJB26" s="20"/>
      <c r="AJC26" s="20"/>
      <c r="AJD26" s="20"/>
      <c r="AJE26" s="20"/>
      <c r="AJF26" s="20"/>
      <c r="AJG26" s="20"/>
      <c r="AJH26" s="20"/>
      <c r="AJI26" s="20"/>
      <c r="AJJ26" s="20"/>
      <c r="AJK26" s="20"/>
      <c r="AJL26" s="20"/>
      <c r="AJM26" s="20"/>
      <c r="AJN26" s="20"/>
      <c r="AJO26" s="20"/>
      <c r="AJP26" s="20"/>
      <c r="AJQ26" s="20"/>
      <c r="AJR26" s="20"/>
      <c r="AJS26" s="20"/>
      <c r="AJT26" s="20"/>
      <c r="AJU26" s="20"/>
      <c r="AJV26" s="20"/>
      <c r="AJW26" s="20"/>
      <c r="AJX26" s="20"/>
      <c r="AJY26" s="20"/>
      <c r="AJZ26" s="20"/>
      <c r="AKA26" s="20"/>
      <c r="AKB26" s="20"/>
      <c r="AKC26" s="20"/>
      <c r="AKD26" s="20"/>
      <c r="AKE26" s="20"/>
      <c r="AKF26" s="20"/>
      <c r="AKG26" s="20"/>
      <c r="AKH26" s="20"/>
      <c r="AKI26" s="20"/>
      <c r="AKJ26" s="20"/>
      <c r="AKK26" s="20"/>
      <c r="AKL26" s="20"/>
      <c r="AKM26" s="20"/>
      <c r="AKN26" s="20"/>
      <c r="AKO26" s="20"/>
      <c r="AKP26" s="20"/>
      <c r="AKQ26" s="20"/>
      <c r="AKR26" s="20"/>
      <c r="AKS26" s="20"/>
      <c r="AKT26" s="20"/>
      <c r="AKU26" s="20"/>
      <c r="AKV26" s="20"/>
      <c r="AKW26" s="20"/>
      <c r="AKX26" s="20"/>
      <c r="AKY26" s="20"/>
      <c r="AKZ26" s="20"/>
      <c r="ALA26" s="20"/>
      <c r="ALB26" s="20"/>
      <c r="ALC26" s="20"/>
      <c r="ALD26" s="20"/>
      <c r="ALE26" s="20"/>
      <c r="ALF26" s="20"/>
      <c r="ALG26" s="20"/>
      <c r="ALH26" s="20"/>
      <c r="ALI26" s="20"/>
      <c r="ALJ26" s="20"/>
      <c r="ALK26" s="20"/>
      <c r="ALL26" s="20"/>
      <c r="ALM26" s="20"/>
      <c r="ALN26" s="20"/>
      <c r="ALO26" s="20"/>
      <c r="ALP26" s="20"/>
      <c r="ALQ26" s="20"/>
      <c r="ALR26" s="20"/>
      <c r="ALS26" s="20"/>
      <c r="ALT26" s="20"/>
      <c r="ALU26" s="20"/>
      <c r="ALV26" s="20"/>
      <c r="ALW26" s="20"/>
      <c r="ALX26" s="20"/>
      <c r="ALY26" s="20"/>
      <c r="ALZ26" s="20"/>
      <c r="AMA26" s="20"/>
      <c r="AMB26" s="20"/>
      <c r="AMC26" s="20"/>
      <c r="AMD26" s="20"/>
      <c r="AME26" s="20"/>
      <c r="AMF26" s="20"/>
      <c r="AMG26" s="20"/>
      <c r="AMH26" s="20"/>
      <c r="AMI26" s="20"/>
      <c r="AMJ26" s="20"/>
    </row>
    <row r="27" spans="1:1024" ht="15.75" hidden="1">
      <c r="A27" s="26"/>
      <c r="B27" s="30"/>
      <c r="C27" s="206"/>
      <c r="D27" s="27"/>
      <c r="E27" s="207"/>
      <c r="F27" s="210"/>
      <c r="G27" s="185"/>
      <c r="H27" s="185"/>
      <c r="I27" s="185"/>
      <c r="J27" s="27"/>
      <c r="K27" s="27"/>
      <c r="L27" s="213"/>
      <c r="M27" s="185"/>
      <c r="N27" s="197"/>
      <c r="O27" s="219"/>
      <c r="P27" s="206"/>
      <c r="Q27" s="27"/>
      <c r="R27" s="207"/>
    </row>
    <row r="28" spans="1:1024" ht="15.75" hidden="1">
      <c r="A28" s="26"/>
      <c r="B28" s="30"/>
      <c r="C28" s="206"/>
      <c r="D28" s="27"/>
      <c r="E28" s="207"/>
      <c r="F28" s="210"/>
      <c r="G28" s="185"/>
      <c r="H28" s="185"/>
      <c r="I28" s="185"/>
      <c r="J28" s="27"/>
      <c r="K28" s="27"/>
      <c r="L28" s="213"/>
      <c r="M28" s="185"/>
      <c r="N28" s="197"/>
      <c r="O28" s="219"/>
      <c r="P28" s="206"/>
      <c r="Q28" s="27"/>
      <c r="R28" s="207"/>
    </row>
    <row r="29" spans="1:1024" ht="15.75" hidden="1">
      <c r="A29" s="26"/>
      <c r="B29" s="30"/>
      <c r="C29" s="206"/>
      <c r="D29" s="27"/>
      <c r="E29" s="207"/>
      <c r="F29" s="210"/>
      <c r="G29" s="185"/>
      <c r="H29" s="185"/>
      <c r="I29" s="185"/>
      <c r="J29" s="27"/>
      <c r="K29" s="27"/>
      <c r="L29" s="213"/>
      <c r="M29" s="185"/>
      <c r="N29" s="197"/>
      <c r="O29" s="219"/>
      <c r="P29" s="206"/>
      <c r="Q29" s="27"/>
      <c r="R29" s="207"/>
    </row>
    <row r="30" spans="1:1024" ht="15.75" hidden="1">
      <c r="A30" s="26"/>
      <c r="B30" s="30"/>
      <c r="C30" s="206"/>
      <c r="D30" s="27"/>
      <c r="E30" s="207"/>
      <c r="F30" s="210"/>
      <c r="G30" s="185"/>
      <c r="H30" s="185"/>
      <c r="I30" s="185"/>
      <c r="J30" s="27"/>
      <c r="K30" s="27"/>
      <c r="L30" s="213"/>
      <c r="M30" s="185"/>
      <c r="N30" s="197"/>
      <c r="O30" s="219"/>
      <c r="P30" s="206"/>
      <c r="Q30" s="27"/>
      <c r="R30" s="207"/>
    </row>
    <row r="31" spans="1:1024" ht="15.75" hidden="1">
      <c r="A31" s="26"/>
      <c r="B31" s="30"/>
      <c r="C31" s="206"/>
      <c r="D31" s="27"/>
      <c r="E31" s="207"/>
      <c r="F31" s="210"/>
      <c r="G31" s="185"/>
      <c r="H31" s="185"/>
      <c r="I31" s="185"/>
      <c r="J31" s="27"/>
      <c r="K31" s="27"/>
      <c r="L31" s="213"/>
      <c r="M31" s="185"/>
      <c r="N31" s="197"/>
      <c r="O31" s="219"/>
      <c r="P31" s="206"/>
      <c r="Q31" s="27"/>
      <c r="R31" s="207"/>
    </row>
    <row r="32" spans="1:1024" ht="15.75" hidden="1">
      <c r="A32" s="26"/>
      <c r="B32" s="30"/>
      <c r="C32" s="206"/>
      <c r="D32" s="27"/>
      <c r="E32" s="207"/>
      <c r="F32" s="210"/>
      <c r="G32" s="185"/>
      <c r="H32" s="185"/>
      <c r="I32" s="185"/>
      <c r="J32" s="27"/>
      <c r="K32" s="27"/>
      <c r="L32" s="213"/>
      <c r="M32" s="185"/>
      <c r="N32" s="197"/>
      <c r="O32" s="219"/>
      <c r="P32" s="206"/>
      <c r="Q32" s="27"/>
      <c r="R32" s="207"/>
    </row>
    <row r="33" spans="1:18" ht="15.75" hidden="1">
      <c r="A33" s="26"/>
      <c r="B33" s="30"/>
      <c r="C33" s="206"/>
      <c r="D33" s="27"/>
      <c r="E33" s="207"/>
      <c r="F33" s="210"/>
      <c r="G33" s="185"/>
      <c r="H33" s="185"/>
      <c r="I33" s="185"/>
      <c r="J33" s="27"/>
      <c r="K33" s="27"/>
      <c r="L33" s="213"/>
      <c r="M33" s="185"/>
      <c r="N33" s="197"/>
      <c r="O33" s="219"/>
      <c r="P33" s="206"/>
      <c r="Q33" s="27"/>
      <c r="R33" s="207"/>
    </row>
    <row r="34" spans="1:18" ht="15.75">
      <c r="A34" s="26"/>
      <c r="B34" s="30"/>
      <c r="C34" s="206"/>
      <c r="D34" s="27"/>
      <c r="E34" s="207"/>
      <c r="F34" s="210"/>
      <c r="G34" s="185"/>
      <c r="H34" s="185"/>
      <c r="I34" s="185"/>
      <c r="J34" s="27"/>
      <c r="K34" s="27"/>
      <c r="L34" s="213"/>
      <c r="M34" s="185"/>
      <c r="N34" s="197"/>
      <c r="O34" s="219"/>
      <c r="P34" s="206"/>
      <c r="Q34" s="27"/>
      <c r="R34" s="207"/>
    </row>
    <row r="35" spans="1:18" ht="16.5" thickBot="1">
      <c r="A35" s="26" t="s">
        <v>402</v>
      </c>
      <c r="B35" s="30" t="s">
        <v>397</v>
      </c>
      <c r="C35" s="200">
        <v>0</v>
      </c>
      <c r="D35" s="201">
        <v>0</v>
      </c>
      <c r="E35" s="202">
        <v>0</v>
      </c>
      <c r="F35" s="214">
        <f>F26</f>
        <v>1712</v>
      </c>
      <c r="G35" s="212"/>
      <c r="H35" s="212"/>
      <c r="I35" s="212">
        <f>I26</f>
        <v>564.68256000000008</v>
      </c>
      <c r="J35" s="201"/>
      <c r="K35" s="201"/>
      <c r="L35" s="218">
        <f>L26</f>
        <v>12289.056</v>
      </c>
      <c r="M35" s="216">
        <f>F35</f>
        <v>1712</v>
      </c>
      <c r="N35" s="196">
        <f>O35/M35*1000</f>
        <v>7178.1869158878508</v>
      </c>
      <c r="O35" s="219">
        <f>L35</f>
        <v>12289.056</v>
      </c>
      <c r="P35" s="200">
        <v>0</v>
      </c>
      <c r="Q35" s="201">
        <v>0</v>
      </c>
      <c r="R35" s="202">
        <v>0</v>
      </c>
    </row>
    <row r="36" spans="1:18" ht="15.75" hidden="1">
      <c r="A36" s="26"/>
      <c r="B36" s="41" t="s">
        <v>398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</row>
    <row r="37" spans="1:18" ht="15.75" hidden="1">
      <c r="A37" s="26"/>
      <c r="B37" s="41" t="s">
        <v>399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</row>
    <row r="38" spans="1:18" ht="15.75" hidden="1">
      <c r="A38" s="26"/>
      <c r="B38" s="41" t="s">
        <v>400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</row>
    <row r="39" spans="1:18" ht="15.75" hidden="1">
      <c r="A39" s="26"/>
      <c r="B39" s="41" t="s">
        <v>401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</row>
    <row r="40" spans="1:18" ht="16.5" thickBot="1">
      <c r="A40" s="644" t="s">
        <v>988</v>
      </c>
      <c r="B40" s="644"/>
      <c r="C40" s="645"/>
      <c r="D40" s="645"/>
      <c r="E40" s="645"/>
      <c r="F40" s="645"/>
      <c r="G40" s="645"/>
      <c r="H40" s="645"/>
      <c r="I40" s="645"/>
      <c r="J40" s="645"/>
      <c r="K40" s="645"/>
      <c r="L40" s="645"/>
      <c r="M40" s="644"/>
      <c r="N40" s="644"/>
      <c r="O40" s="644"/>
      <c r="P40" s="645"/>
      <c r="Q40" s="645"/>
      <c r="R40" s="645"/>
    </row>
    <row r="41" spans="1:18" ht="15.75">
      <c r="A41" s="26" t="s">
        <v>396</v>
      </c>
      <c r="B41" s="30" t="s">
        <v>397</v>
      </c>
      <c r="C41" s="203">
        <v>0</v>
      </c>
      <c r="D41" s="204">
        <v>0</v>
      </c>
      <c r="E41" s="205">
        <v>0</v>
      </c>
      <c r="F41" s="215">
        <f>'Таблица 4.4'!F62*1000</f>
        <v>1682</v>
      </c>
      <c r="G41" s="209"/>
      <c r="H41" s="209"/>
      <c r="I41" s="209">
        <f>I26*1.04</f>
        <v>587.26986240000008</v>
      </c>
      <c r="J41" s="204"/>
      <c r="K41" s="204"/>
      <c r="L41" s="217">
        <f>'Таблица 4.4'!F146</f>
        <v>12780.618240000002</v>
      </c>
      <c r="M41" s="216">
        <f>F41</f>
        <v>1682</v>
      </c>
      <c r="N41" s="196">
        <f>O41/M41*1000</f>
        <v>7598.4650653983363</v>
      </c>
      <c r="O41" s="219">
        <f>L41</f>
        <v>12780.618240000002</v>
      </c>
      <c r="P41" s="203">
        <v>0</v>
      </c>
      <c r="Q41" s="204">
        <v>0</v>
      </c>
      <c r="R41" s="205">
        <v>0</v>
      </c>
    </row>
    <row r="42" spans="1:18" ht="15.75" hidden="1">
      <c r="A42" s="26"/>
      <c r="B42" s="30" t="s">
        <v>398</v>
      </c>
      <c r="C42" s="206"/>
      <c r="D42" s="27"/>
      <c r="E42" s="207"/>
      <c r="F42" s="210"/>
      <c r="G42" s="185"/>
      <c r="H42" s="185"/>
      <c r="I42" s="185"/>
      <c r="J42" s="27"/>
      <c r="K42" s="27"/>
      <c r="L42" s="213"/>
      <c r="M42" s="27"/>
      <c r="N42" s="197"/>
      <c r="O42" s="219"/>
      <c r="P42" s="206"/>
      <c r="Q42" s="27"/>
      <c r="R42" s="207"/>
    </row>
    <row r="43" spans="1:18" ht="15.75" hidden="1">
      <c r="A43" s="26"/>
      <c r="B43" s="30" t="s">
        <v>399</v>
      </c>
      <c r="C43" s="206"/>
      <c r="D43" s="27"/>
      <c r="E43" s="207"/>
      <c r="F43" s="210"/>
      <c r="G43" s="185"/>
      <c r="H43" s="185"/>
      <c r="I43" s="185"/>
      <c r="J43" s="27"/>
      <c r="K43" s="27"/>
      <c r="L43" s="213"/>
      <c r="M43" s="27"/>
      <c r="N43" s="197"/>
      <c r="O43" s="219"/>
      <c r="P43" s="206"/>
      <c r="Q43" s="27"/>
      <c r="R43" s="207"/>
    </row>
    <row r="44" spans="1:18" ht="15.75" hidden="1">
      <c r="A44" s="26"/>
      <c r="B44" s="30" t="s">
        <v>400</v>
      </c>
      <c r="C44" s="206"/>
      <c r="D44" s="27"/>
      <c r="E44" s="207"/>
      <c r="F44" s="210"/>
      <c r="G44" s="185"/>
      <c r="H44" s="185"/>
      <c r="I44" s="185"/>
      <c r="J44" s="27"/>
      <c r="K44" s="27"/>
      <c r="L44" s="213"/>
      <c r="M44" s="27"/>
      <c r="N44" s="197"/>
      <c r="O44" s="219"/>
      <c r="P44" s="206"/>
      <c r="Q44" s="27"/>
      <c r="R44" s="207"/>
    </row>
    <row r="45" spans="1:18" ht="15.75" hidden="1">
      <c r="A45" s="26"/>
      <c r="B45" s="30" t="s">
        <v>401</v>
      </c>
      <c r="C45" s="206"/>
      <c r="D45" s="27"/>
      <c r="E45" s="207"/>
      <c r="F45" s="210"/>
      <c r="G45" s="185"/>
      <c r="H45" s="185"/>
      <c r="I45" s="185"/>
      <c r="J45" s="27"/>
      <c r="K45" s="27"/>
      <c r="L45" s="213"/>
      <c r="M45" s="27"/>
      <c r="N45" s="197"/>
      <c r="O45" s="219"/>
      <c r="P45" s="206"/>
      <c r="Q45" s="27"/>
      <c r="R45" s="207"/>
    </row>
    <row r="46" spans="1:18" ht="15.75" hidden="1">
      <c r="A46" s="26"/>
      <c r="B46" s="30" t="s">
        <v>122</v>
      </c>
      <c r="C46" s="206"/>
      <c r="D46" s="27"/>
      <c r="E46" s="207"/>
      <c r="F46" s="210"/>
      <c r="G46" s="185"/>
      <c r="H46" s="185"/>
      <c r="I46" s="185"/>
      <c r="J46" s="27"/>
      <c r="K46" s="27"/>
      <c r="L46" s="213"/>
      <c r="M46" s="27"/>
      <c r="N46" s="197"/>
      <c r="O46" s="219"/>
      <c r="P46" s="206"/>
      <c r="Q46" s="27"/>
      <c r="R46" s="207"/>
    </row>
    <row r="47" spans="1:18" ht="15.75" hidden="1">
      <c r="A47" s="26" t="s">
        <v>123</v>
      </c>
      <c r="B47" s="30" t="s">
        <v>122</v>
      </c>
      <c r="C47" s="206"/>
      <c r="D47" s="27"/>
      <c r="E47" s="207"/>
      <c r="F47" s="210"/>
      <c r="G47" s="185"/>
      <c r="H47" s="185"/>
      <c r="I47" s="185"/>
      <c r="J47" s="27"/>
      <c r="K47" s="27"/>
      <c r="L47" s="213"/>
      <c r="M47" s="27"/>
      <c r="N47" s="197"/>
      <c r="O47" s="219"/>
      <c r="P47" s="206"/>
      <c r="Q47" s="27"/>
      <c r="R47" s="207"/>
    </row>
    <row r="48" spans="1:18" ht="15.75" hidden="1">
      <c r="A48" s="26"/>
      <c r="B48" s="30"/>
      <c r="C48" s="206"/>
      <c r="D48" s="27"/>
      <c r="E48" s="207"/>
      <c r="F48" s="210"/>
      <c r="G48" s="185"/>
      <c r="H48" s="185"/>
      <c r="I48" s="185"/>
      <c r="J48" s="27"/>
      <c r="K48" s="27"/>
      <c r="L48" s="213"/>
      <c r="M48" s="27"/>
      <c r="N48" s="197"/>
      <c r="O48" s="219"/>
      <c r="P48" s="206"/>
      <c r="Q48" s="27"/>
      <c r="R48" s="207"/>
    </row>
    <row r="49" spans="1:18" ht="15.75">
      <c r="A49" s="26"/>
      <c r="B49" s="30"/>
      <c r="C49" s="206"/>
      <c r="D49" s="27"/>
      <c r="E49" s="207"/>
      <c r="F49" s="210"/>
      <c r="G49" s="185"/>
      <c r="H49" s="185"/>
      <c r="I49" s="185"/>
      <c r="J49" s="27"/>
      <c r="K49" s="27"/>
      <c r="L49" s="213"/>
      <c r="M49" s="27"/>
      <c r="N49" s="197"/>
      <c r="O49" s="219"/>
      <c r="P49" s="206"/>
      <c r="Q49" s="27"/>
      <c r="R49" s="207"/>
    </row>
    <row r="50" spans="1:18" ht="16.5" thickBot="1">
      <c r="A50" s="26" t="s">
        <v>402</v>
      </c>
      <c r="B50" s="30" t="s">
        <v>397</v>
      </c>
      <c r="C50" s="200">
        <v>0</v>
      </c>
      <c r="D50" s="201">
        <v>0</v>
      </c>
      <c r="E50" s="202">
        <v>0</v>
      </c>
      <c r="F50" s="214">
        <f>F41</f>
        <v>1682</v>
      </c>
      <c r="G50" s="212"/>
      <c r="H50" s="212"/>
      <c r="I50" s="212">
        <f>I41</f>
        <v>587.26986240000008</v>
      </c>
      <c r="J50" s="201"/>
      <c r="K50" s="201"/>
      <c r="L50" s="218">
        <f>L41</f>
        <v>12780.618240000002</v>
      </c>
      <c r="M50" s="216">
        <f>F50</f>
        <v>1682</v>
      </c>
      <c r="N50" s="196">
        <f>O50/M50*1000</f>
        <v>7598.4650653983363</v>
      </c>
      <c r="O50" s="219">
        <f>L50</f>
        <v>12780.618240000002</v>
      </c>
      <c r="P50" s="200">
        <v>0</v>
      </c>
      <c r="Q50" s="201">
        <v>0</v>
      </c>
      <c r="R50" s="202">
        <v>0</v>
      </c>
    </row>
    <row r="51" spans="1:18" ht="15.75" hidden="1">
      <c r="A51" s="26"/>
      <c r="B51" s="41" t="s">
        <v>398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</row>
    <row r="52" spans="1:18" ht="15.75" hidden="1">
      <c r="A52" s="26"/>
      <c r="B52" s="41" t="s">
        <v>399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</row>
    <row r="53" spans="1:18" ht="15.75" hidden="1">
      <c r="A53" s="26"/>
      <c r="B53" s="41" t="s">
        <v>400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</row>
    <row r="54" spans="1:18" ht="15.75" hidden="1">
      <c r="A54" s="26"/>
      <c r="B54" s="41" t="s">
        <v>401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</row>
    <row r="55" spans="1:18" ht="16.5" thickBot="1">
      <c r="A55" s="644" t="s">
        <v>988</v>
      </c>
      <c r="B55" s="644"/>
      <c r="C55" s="645"/>
      <c r="D55" s="645"/>
      <c r="E55" s="645"/>
      <c r="F55" s="645"/>
      <c r="G55" s="645"/>
      <c r="H55" s="645"/>
      <c r="I55" s="645"/>
      <c r="J55" s="645"/>
      <c r="K55" s="645"/>
      <c r="L55" s="645"/>
      <c r="M55" s="644"/>
      <c r="N55" s="644"/>
      <c r="O55" s="644"/>
      <c r="P55" s="645"/>
      <c r="Q55" s="645"/>
      <c r="R55" s="645"/>
    </row>
    <row r="56" spans="1:18" ht="15.75">
      <c r="A56" s="26" t="s">
        <v>396</v>
      </c>
      <c r="B56" s="30" t="s">
        <v>397</v>
      </c>
      <c r="C56" s="203">
        <v>0</v>
      </c>
      <c r="D56" s="204">
        <v>0</v>
      </c>
      <c r="E56" s="205">
        <v>0</v>
      </c>
      <c r="F56" s="215">
        <f>'Таблица 4.4'!G62*1000</f>
        <v>1680</v>
      </c>
      <c r="G56" s="209"/>
      <c r="H56" s="209"/>
      <c r="I56" s="209">
        <f>I41*1.04</f>
        <v>610.76065689600011</v>
      </c>
      <c r="J56" s="204"/>
      <c r="K56" s="204"/>
      <c r="L56" s="217">
        <f>'Таблица 4.4'!G146</f>
        <v>13291.842969600002</v>
      </c>
      <c r="M56" s="216">
        <f>F56</f>
        <v>1680</v>
      </c>
      <c r="N56" s="196">
        <f>O56/M56*1000</f>
        <v>7911.811291428573</v>
      </c>
      <c r="O56" s="219">
        <f>L56</f>
        <v>13291.842969600002</v>
      </c>
      <c r="P56" s="203">
        <v>0</v>
      </c>
      <c r="Q56" s="204">
        <v>0</v>
      </c>
      <c r="R56" s="205">
        <v>0</v>
      </c>
    </row>
    <row r="57" spans="1:18" ht="15.75" hidden="1">
      <c r="A57" s="26"/>
      <c r="B57" s="30" t="s">
        <v>398</v>
      </c>
      <c r="C57" s="206"/>
      <c r="D57" s="27"/>
      <c r="E57" s="207"/>
      <c r="F57" s="210"/>
      <c r="G57" s="185"/>
      <c r="H57" s="185"/>
      <c r="I57" s="185"/>
      <c r="J57" s="27"/>
      <c r="K57" s="27"/>
      <c r="L57" s="213"/>
      <c r="M57" s="27"/>
      <c r="N57" s="197"/>
      <c r="O57" s="219"/>
      <c r="P57" s="206"/>
      <c r="Q57" s="27"/>
      <c r="R57" s="207"/>
    </row>
    <row r="58" spans="1:18" ht="15.75" hidden="1">
      <c r="A58" s="26"/>
      <c r="B58" s="30" t="s">
        <v>399</v>
      </c>
      <c r="C58" s="206"/>
      <c r="D58" s="27"/>
      <c r="E58" s="207"/>
      <c r="F58" s="210"/>
      <c r="G58" s="185"/>
      <c r="H58" s="185"/>
      <c r="I58" s="185"/>
      <c r="J58" s="27"/>
      <c r="K58" s="27"/>
      <c r="L58" s="213"/>
      <c r="M58" s="27"/>
      <c r="N58" s="197"/>
      <c r="O58" s="219"/>
      <c r="P58" s="206"/>
      <c r="Q58" s="27"/>
      <c r="R58" s="207"/>
    </row>
    <row r="59" spans="1:18" ht="15.75" hidden="1">
      <c r="A59" s="26"/>
      <c r="B59" s="30" t="s">
        <v>400</v>
      </c>
      <c r="C59" s="206"/>
      <c r="D59" s="27"/>
      <c r="E59" s="207"/>
      <c r="F59" s="210"/>
      <c r="G59" s="185"/>
      <c r="H59" s="185"/>
      <c r="I59" s="185"/>
      <c r="J59" s="27"/>
      <c r="K59" s="27"/>
      <c r="L59" s="213"/>
      <c r="M59" s="27"/>
      <c r="N59" s="197"/>
      <c r="O59" s="219"/>
      <c r="P59" s="206"/>
      <c r="Q59" s="27"/>
      <c r="R59" s="207"/>
    </row>
    <row r="60" spans="1:18" ht="15.75" hidden="1">
      <c r="A60" s="26"/>
      <c r="B60" s="30" t="s">
        <v>401</v>
      </c>
      <c r="C60" s="206"/>
      <c r="D60" s="27"/>
      <c r="E60" s="207"/>
      <c r="F60" s="210"/>
      <c r="G60" s="185"/>
      <c r="H60" s="185"/>
      <c r="I60" s="185"/>
      <c r="J60" s="27"/>
      <c r="K60" s="27"/>
      <c r="L60" s="213"/>
      <c r="M60" s="27"/>
      <c r="N60" s="197"/>
      <c r="O60" s="219"/>
      <c r="P60" s="206"/>
      <c r="Q60" s="27"/>
      <c r="R60" s="207"/>
    </row>
    <row r="61" spans="1:18" ht="15.75" hidden="1">
      <c r="A61" s="26"/>
      <c r="B61" s="30" t="s">
        <v>122</v>
      </c>
      <c r="C61" s="206"/>
      <c r="D61" s="27"/>
      <c r="E61" s="207"/>
      <c r="F61" s="210"/>
      <c r="G61" s="185"/>
      <c r="H61" s="185"/>
      <c r="I61" s="185"/>
      <c r="J61" s="27"/>
      <c r="K61" s="27"/>
      <c r="L61" s="213"/>
      <c r="M61" s="27"/>
      <c r="N61" s="197"/>
      <c r="O61" s="219"/>
      <c r="P61" s="206"/>
      <c r="Q61" s="27"/>
      <c r="R61" s="207"/>
    </row>
    <row r="62" spans="1:18" ht="15.75" hidden="1">
      <c r="A62" s="26" t="s">
        <v>123</v>
      </c>
      <c r="B62" s="30" t="s">
        <v>122</v>
      </c>
      <c r="C62" s="206"/>
      <c r="D62" s="27"/>
      <c r="E62" s="207"/>
      <c r="F62" s="210"/>
      <c r="G62" s="185"/>
      <c r="H62" s="185"/>
      <c r="I62" s="185"/>
      <c r="J62" s="27"/>
      <c r="K62" s="27"/>
      <c r="L62" s="213"/>
      <c r="M62" s="27"/>
      <c r="N62" s="197"/>
      <c r="O62" s="219"/>
      <c r="P62" s="206"/>
      <c r="Q62" s="27"/>
      <c r="R62" s="207"/>
    </row>
    <row r="63" spans="1:18" ht="15.75" hidden="1">
      <c r="A63" s="26"/>
      <c r="B63" s="30"/>
      <c r="C63" s="206"/>
      <c r="D63" s="27"/>
      <c r="E63" s="207"/>
      <c r="F63" s="210"/>
      <c r="G63" s="185"/>
      <c r="H63" s="185"/>
      <c r="I63" s="185"/>
      <c r="J63" s="27"/>
      <c r="K63" s="27"/>
      <c r="L63" s="213"/>
      <c r="M63" s="27"/>
      <c r="N63" s="197"/>
      <c r="O63" s="219"/>
      <c r="P63" s="206"/>
      <c r="Q63" s="27"/>
      <c r="R63" s="207"/>
    </row>
    <row r="64" spans="1:18" ht="15.75">
      <c r="A64" s="26"/>
      <c r="B64" s="30"/>
      <c r="C64" s="206"/>
      <c r="D64" s="27"/>
      <c r="E64" s="207"/>
      <c r="F64" s="210"/>
      <c r="G64" s="185"/>
      <c r="H64" s="185"/>
      <c r="I64" s="185"/>
      <c r="J64" s="27"/>
      <c r="K64" s="27"/>
      <c r="L64" s="213"/>
      <c r="M64" s="27"/>
      <c r="N64" s="197"/>
      <c r="O64" s="219"/>
      <c r="P64" s="206"/>
      <c r="Q64" s="27"/>
      <c r="R64" s="207"/>
    </row>
    <row r="65" spans="1:18" ht="16.5" thickBot="1">
      <c r="A65" s="26" t="s">
        <v>402</v>
      </c>
      <c r="B65" s="30" t="s">
        <v>397</v>
      </c>
      <c r="C65" s="200">
        <v>0</v>
      </c>
      <c r="D65" s="201">
        <v>0</v>
      </c>
      <c r="E65" s="202">
        <v>0</v>
      </c>
      <c r="F65" s="214">
        <f>F56</f>
        <v>1680</v>
      </c>
      <c r="G65" s="212"/>
      <c r="H65" s="212"/>
      <c r="I65" s="212">
        <f>I56</f>
        <v>610.76065689600011</v>
      </c>
      <c r="J65" s="201"/>
      <c r="K65" s="201"/>
      <c r="L65" s="218">
        <f>L56</f>
        <v>13291.842969600002</v>
      </c>
      <c r="M65" s="216">
        <f>F65</f>
        <v>1680</v>
      </c>
      <c r="N65" s="196">
        <f>O65/M65*1000</f>
        <v>7911.811291428573</v>
      </c>
      <c r="O65" s="219">
        <f>L65</f>
        <v>13291.842969600002</v>
      </c>
      <c r="P65" s="200">
        <v>0</v>
      </c>
      <c r="Q65" s="201">
        <v>0</v>
      </c>
      <c r="R65" s="202">
        <v>0</v>
      </c>
    </row>
    <row r="66" spans="1:18" ht="15.75" hidden="1">
      <c r="A66" s="26"/>
      <c r="B66" s="41" t="s">
        <v>398</v>
      </c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</row>
    <row r="67" spans="1:18" ht="15.75" hidden="1">
      <c r="A67" s="26"/>
      <c r="B67" s="41" t="s">
        <v>399</v>
      </c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</row>
    <row r="68" spans="1:18" ht="15.75" hidden="1">
      <c r="A68" s="26"/>
      <c r="B68" s="41" t="s">
        <v>400</v>
      </c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</row>
    <row r="69" spans="1:18" ht="15.75" hidden="1">
      <c r="A69" s="26"/>
      <c r="B69" s="41" t="s">
        <v>401</v>
      </c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</row>
    <row r="70" spans="1:18" ht="16.5" thickBot="1">
      <c r="A70" s="644" t="s">
        <v>990</v>
      </c>
      <c r="B70" s="644"/>
      <c r="C70" s="645"/>
      <c r="D70" s="645"/>
      <c r="E70" s="645"/>
      <c r="F70" s="645"/>
      <c r="G70" s="645"/>
      <c r="H70" s="645"/>
      <c r="I70" s="645"/>
      <c r="J70" s="645"/>
      <c r="K70" s="645"/>
      <c r="L70" s="645"/>
      <c r="M70" s="644"/>
      <c r="N70" s="644"/>
      <c r="O70" s="644"/>
      <c r="P70" s="645"/>
      <c r="Q70" s="645"/>
      <c r="R70" s="645"/>
    </row>
    <row r="71" spans="1:18" ht="15.75">
      <c r="A71" s="26" t="s">
        <v>396</v>
      </c>
      <c r="B71" s="30" t="s">
        <v>397</v>
      </c>
      <c r="C71" s="203">
        <v>0</v>
      </c>
      <c r="D71" s="204">
        <v>0</v>
      </c>
      <c r="E71" s="205">
        <v>0</v>
      </c>
      <c r="F71" s="215">
        <f>'Таблица 4.4'!H62*1000</f>
        <v>1667.2</v>
      </c>
      <c r="G71" s="209"/>
      <c r="H71" s="209"/>
      <c r="I71" s="209">
        <f>I56*1.04</f>
        <v>635.19108317184009</v>
      </c>
      <c r="J71" s="204"/>
      <c r="K71" s="204"/>
      <c r="L71" s="217">
        <f>'Таблица 4.4'!H146</f>
        <v>13823.516688384003</v>
      </c>
      <c r="M71" s="216">
        <f>F71</f>
        <v>1667.2</v>
      </c>
      <c r="N71" s="196">
        <f>O71/M71*1000</f>
        <v>8291.4567468714031</v>
      </c>
      <c r="O71" s="219">
        <f>L71</f>
        <v>13823.516688384003</v>
      </c>
      <c r="P71" s="203">
        <v>0</v>
      </c>
      <c r="Q71" s="204">
        <v>0</v>
      </c>
      <c r="R71" s="205">
        <v>0</v>
      </c>
    </row>
    <row r="72" spans="1:18" ht="15.75" hidden="1">
      <c r="A72" s="26"/>
      <c r="B72" s="30" t="s">
        <v>398</v>
      </c>
      <c r="C72" s="206"/>
      <c r="D72" s="27"/>
      <c r="E72" s="207"/>
      <c r="F72" s="210"/>
      <c r="G72" s="185"/>
      <c r="H72" s="185"/>
      <c r="I72" s="185"/>
      <c r="J72" s="27"/>
      <c r="K72" s="27"/>
      <c r="L72" s="213"/>
      <c r="M72" s="27"/>
      <c r="N72" s="197"/>
      <c r="O72" s="219"/>
      <c r="P72" s="206"/>
      <c r="Q72" s="27"/>
      <c r="R72" s="207"/>
    </row>
    <row r="73" spans="1:18" ht="15.75" hidden="1">
      <c r="A73" s="26"/>
      <c r="B73" s="30" t="s">
        <v>399</v>
      </c>
      <c r="C73" s="206"/>
      <c r="D73" s="27"/>
      <c r="E73" s="207"/>
      <c r="F73" s="210"/>
      <c r="G73" s="185"/>
      <c r="H73" s="185"/>
      <c r="I73" s="185"/>
      <c r="J73" s="27"/>
      <c r="K73" s="27"/>
      <c r="L73" s="213"/>
      <c r="M73" s="27"/>
      <c r="N73" s="197"/>
      <c r="O73" s="219"/>
      <c r="P73" s="206"/>
      <c r="Q73" s="27"/>
      <c r="R73" s="207"/>
    </row>
    <row r="74" spans="1:18" ht="15.75" hidden="1">
      <c r="A74" s="26"/>
      <c r="B74" s="30" t="s">
        <v>400</v>
      </c>
      <c r="C74" s="206"/>
      <c r="D74" s="27"/>
      <c r="E74" s="207"/>
      <c r="F74" s="210"/>
      <c r="G74" s="185"/>
      <c r="H74" s="185"/>
      <c r="I74" s="185"/>
      <c r="J74" s="27"/>
      <c r="K74" s="27"/>
      <c r="L74" s="213"/>
      <c r="M74" s="27"/>
      <c r="N74" s="197"/>
      <c r="O74" s="219"/>
      <c r="P74" s="206"/>
      <c r="Q74" s="27"/>
      <c r="R74" s="207"/>
    </row>
    <row r="75" spans="1:18" ht="15.75" hidden="1">
      <c r="A75" s="26"/>
      <c r="B75" s="30" t="s">
        <v>401</v>
      </c>
      <c r="C75" s="206"/>
      <c r="D75" s="27"/>
      <c r="E75" s="207"/>
      <c r="F75" s="210"/>
      <c r="G75" s="185"/>
      <c r="H75" s="185"/>
      <c r="I75" s="185"/>
      <c r="J75" s="27"/>
      <c r="K75" s="27"/>
      <c r="L75" s="213"/>
      <c r="M75" s="27"/>
      <c r="N75" s="197"/>
      <c r="O75" s="219"/>
      <c r="P75" s="206"/>
      <c r="Q75" s="27"/>
      <c r="R75" s="207"/>
    </row>
    <row r="76" spans="1:18" ht="15.75" hidden="1">
      <c r="A76" s="26"/>
      <c r="B76" s="30" t="s">
        <v>122</v>
      </c>
      <c r="C76" s="206"/>
      <c r="D76" s="27"/>
      <c r="E76" s="207"/>
      <c r="F76" s="210"/>
      <c r="G76" s="185"/>
      <c r="H76" s="185"/>
      <c r="I76" s="185"/>
      <c r="J76" s="27"/>
      <c r="K76" s="27"/>
      <c r="L76" s="213"/>
      <c r="M76" s="27"/>
      <c r="N76" s="197"/>
      <c r="O76" s="219"/>
      <c r="P76" s="206"/>
      <c r="Q76" s="27"/>
      <c r="R76" s="207"/>
    </row>
    <row r="77" spans="1:18" ht="15.75" hidden="1">
      <c r="A77" s="26" t="s">
        <v>123</v>
      </c>
      <c r="B77" s="30" t="s">
        <v>122</v>
      </c>
      <c r="C77" s="206"/>
      <c r="D77" s="27"/>
      <c r="E77" s="207"/>
      <c r="F77" s="210"/>
      <c r="G77" s="185"/>
      <c r="H77" s="185"/>
      <c r="I77" s="185"/>
      <c r="J77" s="27"/>
      <c r="K77" s="27"/>
      <c r="L77" s="213"/>
      <c r="M77" s="27"/>
      <c r="N77" s="197"/>
      <c r="O77" s="219"/>
      <c r="P77" s="206"/>
      <c r="Q77" s="27"/>
      <c r="R77" s="207"/>
    </row>
    <row r="78" spans="1:18" ht="15.75" hidden="1">
      <c r="A78" s="26"/>
      <c r="B78" s="30"/>
      <c r="C78" s="206"/>
      <c r="D78" s="27"/>
      <c r="E78" s="207"/>
      <c r="F78" s="210"/>
      <c r="G78" s="185"/>
      <c r="H78" s="185"/>
      <c r="I78" s="185"/>
      <c r="J78" s="27"/>
      <c r="K78" s="27"/>
      <c r="L78" s="213"/>
      <c r="M78" s="27"/>
      <c r="N78" s="197"/>
      <c r="O78" s="219"/>
      <c r="P78" s="206"/>
      <c r="Q78" s="27"/>
      <c r="R78" s="207"/>
    </row>
    <row r="79" spans="1:18" ht="15.75">
      <c r="A79" s="26"/>
      <c r="B79" s="30"/>
      <c r="C79" s="206"/>
      <c r="D79" s="27"/>
      <c r="E79" s="207"/>
      <c r="F79" s="210"/>
      <c r="G79" s="185"/>
      <c r="H79" s="185"/>
      <c r="I79" s="185"/>
      <c r="J79" s="27"/>
      <c r="K79" s="27"/>
      <c r="L79" s="213"/>
      <c r="M79" s="27"/>
      <c r="N79" s="197"/>
      <c r="O79" s="219"/>
      <c r="P79" s="206"/>
      <c r="Q79" s="27"/>
      <c r="R79" s="207"/>
    </row>
    <row r="80" spans="1:18" ht="16.5" thickBot="1">
      <c r="A80" s="26" t="s">
        <v>402</v>
      </c>
      <c r="B80" s="30" t="s">
        <v>397</v>
      </c>
      <c r="C80" s="200">
        <v>0</v>
      </c>
      <c r="D80" s="201">
        <v>0</v>
      </c>
      <c r="E80" s="202">
        <v>0</v>
      </c>
      <c r="F80" s="214">
        <f>F71</f>
        <v>1667.2</v>
      </c>
      <c r="G80" s="212"/>
      <c r="H80" s="212"/>
      <c r="I80" s="212">
        <f>I71</f>
        <v>635.19108317184009</v>
      </c>
      <c r="J80" s="201"/>
      <c r="K80" s="201"/>
      <c r="L80" s="218">
        <f>L71</f>
        <v>13823.516688384003</v>
      </c>
      <c r="M80" s="216">
        <f>F80</f>
        <v>1667.2</v>
      </c>
      <c r="N80" s="196">
        <f>O80/M80*1000</f>
        <v>8291.4567468714031</v>
      </c>
      <c r="O80" s="219">
        <f>L80</f>
        <v>13823.516688384003</v>
      </c>
      <c r="P80" s="200">
        <v>0</v>
      </c>
      <c r="Q80" s="201">
        <v>0</v>
      </c>
      <c r="R80" s="202">
        <v>0</v>
      </c>
    </row>
    <row r="81" spans="1:18" ht="15.75" hidden="1">
      <c r="A81" s="26"/>
      <c r="B81" s="41" t="s">
        <v>398</v>
      </c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</row>
    <row r="82" spans="1:18" ht="15.75" hidden="1">
      <c r="A82" s="26"/>
      <c r="B82" s="41" t="s">
        <v>399</v>
      </c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</row>
    <row r="83" spans="1:18" ht="15.75" hidden="1">
      <c r="A83" s="26"/>
      <c r="B83" s="41" t="s">
        <v>400</v>
      </c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</row>
    <row r="84" spans="1:18" ht="15.75" hidden="1">
      <c r="A84" s="26"/>
      <c r="B84" s="41" t="s">
        <v>401</v>
      </c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</row>
    <row r="85" spans="1:18" ht="16.5" thickBot="1">
      <c r="A85" s="644" t="s">
        <v>1121</v>
      </c>
      <c r="B85" s="644"/>
      <c r="C85" s="645"/>
      <c r="D85" s="645"/>
      <c r="E85" s="645"/>
      <c r="F85" s="645"/>
      <c r="G85" s="645"/>
      <c r="H85" s="645"/>
      <c r="I85" s="645"/>
      <c r="J85" s="645"/>
      <c r="K85" s="645"/>
      <c r="L85" s="645"/>
      <c r="M85" s="644"/>
      <c r="N85" s="644"/>
      <c r="O85" s="644"/>
      <c r="P85" s="645"/>
      <c r="Q85" s="645"/>
      <c r="R85" s="645"/>
    </row>
    <row r="86" spans="1:18" ht="15.75">
      <c r="A86" s="26" t="s">
        <v>396</v>
      </c>
      <c r="B86" s="30" t="s">
        <v>397</v>
      </c>
      <c r="C86" s="203">
        <v>0</v>
      </c>
      <c r="D86" s="204">
        <v>0</v>
      </c>
      <c r="E86" s="205">
        <v>0</v>
      </c>
      <c r="F86" s="215">
        <f>'Таблица 4.4'!I62*1000</f>
        <v>1652</v>
      </c>
      <c r="G86" s="209"/>
      <c r="H86" s="209"/>
      <c r="I86" s="209">
        <f>I71*1.04</f>
        <v>660.59872649871375</v>
      </c>
      <c r="J86" s="209"/>
      <c r="K86" s="209"/>
      <c r="L86" s="217">
        <f>'Таблица 4.4'!I146</f>
        <v>14376.457355919363</v>
      </c>
      <c r="M86" s="216">
        <f>F86</f>
        <v>1652</v>
      </c>
      <c r="N86" s="196">
        <f>O86/M86*1000</f>
        <v>8702.4560265855707</v>
      </c>
      <c r="O86" s="219">
        <f>L86</f>
        <v>14376.457355919363</v>
      </c>
      <c r="P86" s="203">
        <v>0</v>
      </c>
      <c r="Q86" s="204">
        <v>0</v>
      </c>
      <c r="R86" s="205">
        <v>0</v>
      </c>
    </row>
    <row r="87" spans="1:18" ht="15.75" hidden="1">
      <c r="A87" s="26"/>
      <c r="B87" s="30" t="s">
        <v>398</v>
      </c>
      <c r="C87" s="206"/>
      <c r="D87" s="27"/>
      <c r="E87" s="207"/>
      <c r="F87" s="210"/>
      <c r="G87" s="185"/>
      <c r="H87" s="185"/>
      <c r="I87" s="185"/>
      <c r="J87" s="185"/>
      <c r="K87" s="185"/>
      <c r="L87" s="213"/>
      <c r="M87" s="27"/>
      <c r="N87" s="197"/>
      <c r="O87" s="219"/>
      <c r="P87" s="206"/>
      <c r="Q87" s="27"/>
      <c r="R87" s="207"/>
    </row>
    <row r="88" spans="1:18" ht="15.75" hidden="1">
      <c r="A88" s="26"/>
      <c r="B88" s="30" t="s">
        <v>399</v>
      </c>
      <c r="C88" s="206"/>
      <c r="D88" s="27"/>
      <c r="E88" s="207"/>
      <c r="F88" s="210"/>
      <c r="G88" s="185"/>
      <c r="H88" s="185"/>
      <c r="I88" s="185"/>
      <c r="J88" s="185"/>
      <c r="K88" s="185"/>
      <c r="L88" s="213"/>
      <c r="M88" s="27"/>
      <c r="N88" s="197"/>
      <c r="O88" s="219"/>
      <c r="P88" s="206"/>
      <c r="Q88" s="27"/>
      <c r="R88" s="207"/>
    </row>
    <row r="89" spans="1:18" ht="15.75" hidden="1">
      <c r="A89" s="26"/>
      <c r="B89" s="30" t="s">
        <v>400</v>
      </c>
      <c r="C89" s="206"/>
      <c r="D89" s="27"/>
      <c r="E89" s="207"/>
      <c r="F89" s="210"/>
      <c r="G89" s="185"/>
      <c r="H89" s="185"/>
      <c r="I89" s="185"/>
      <c r="J89" s="185"/>
      <c r="K89" s="185"/>
      <c r="L89" s="213"/>
      <c r="M89" s="27"/>
      <c r="N89" s="197"/>
      <c r="O89" s="219"/>
      <c r="P89" s="206"/>
      <c r="Q89" s="27"/>
      <c r="R89" s="207"/>
    </row>
    <row r="90" spans="1:18" ht="15.75" hidden="1">
      <c r="A90" s="26"/>
      <c r="B90" s="30" t="s">
        <v>401</v>
      </c>
      <c r="C90" s="206"/>
      <c r="D90" s="27"/>
      <c r="E90" s="207"/>
      <c r="F90" s="210"/>
      <c r="G90" s="185"/>
      <c r="H90" s="185"/>
      <c r="I90" s="185"/>
      <c r="J90" s="185"/>
      <c r="K90" s="185"/>
      <c r="L90" s="213"/>
      <c r="M90" s="27"/>
      <c r="N90" s="197"/>
      <c r="O90" s="219"/>
      <c r="P90" s="206"/>
      <c r="Q90" s="27"/>
      <c r="R90" s="207"/>
    </row>
    <row r="91" spans="1:18" ht="15.75" hidden="1">
      <c r="A91" s="26"/>
      <c r="B91" s="30" t="s">
        <v>122</v>
      </c>
      <c r="C91" s="206"/>
      <c r="D91" s="27"/>
      <c r="E91" s="207"/>
      <c r="F91" s="210"/>
      <c r="G91" s="185"/>
      <c r="H91" s="185"/>
      <c r="I91" s="185"/>
      <c r="J91" s="185"/>
      <c r="K91" s="185"/>
      <c r="L91" s="213"/>
      <c r="M91" s="27"/>
      <c r="N91" s="197"/>
      <c r="O91" s="219"/>
      <c r="P91" s="206"/>
      <c r="Q91" s="27"/>
      <c r="R91" s="207"/>
    </row>
    <row r="92" spans="1:18" ht="15.75" hidden="1">
      <c r="A92" s="26" t="s">
        <v>123</v>
      </c>
      <c r="B92" s="30" t="s">
        <v>122</v>
      </c>
      <c r="C92" s="206"/>
      <c r="D92" s="27"/>
      <c r="E92" s="207"/>
      <c r="F92" s="210"/>
      <c r="G92" s="185"/>
      <c r="H92" s="185"/>
      <c r="I92" s="185"/>
      <c r="J92" s="185"/>
      <c r="K92" s="185"/>
      <c r="L92" s="213"/>
      <c r="M92" s="27"/>
      <c r="N92" s="197"/>
      <c r="O92" s="219"/>
      <c r="P92" s="206"/>
      <c r="Q92" s="27"/>
      <c r="R92" s="207"/>
    </row>
    <row r="93" spans="1:18" ht="15.75" hidden="1">
      <c r="A93" s="26"/>
      <c r="B93" s="30"/>
      <c r="C93" s="206"/>
      <c r="D93" s="27"/>
      <c r="E93" s="207"/>
      <c r="F93" s="210"/>
      <c r="G93" s="185"/>
      <c r="H93" s="185"/>
      <c r="I93" s="185"/>
      <c r="J93" s="185"/>
      <c r="K93" s="185"/>
      <c r="L93" s="213"/>
      <c r="M93" s="27"/>
      <c r="N93" s="197"/>
      <c r="O93" s="219"/>
      <c r="P93" s="206"/>
      <c r="Q93" s="27"/>
      <c r="R93" s="207"/>
    </row>
    <row r="94" spans="1:18" ht="15.75">
      <c r="A94" s="26"/>
      <c r="B94" s="30"/>
      <c r="C94" s="206"/>
      <c r="D94" s="27"/>
      <c r="E94" s="207"/>
      <c r="F94" s="210"/>
      <c r="G94" s="185"/>
      <c r="H94" s="185"/>
      <c r="I94" s="185"/>
      <c r="J94" s="185"/>
      <c r="K94" s="185"/>
      <c r="L94" s="213"/>
      <c r="M94" s="27"/>
      <c r="N94" s="197"/>
      <c r="O94" s="219"/>
      <c r="P94" s="206"/>
      <c r="Q94" s="27"/>
      <c r="R94" s="207"/>
    </row>
    <row r="95" spans="1:18" ht="16.5" thickBot="1">
      <c r="A95" s="26" t="s">
        <v>402</v>
      </c>
      <c r="B95" s="30" t="s">
        <v>397</v>
      </c>
      <c r="C95" s="200">
        <v>0</v>
      </c>
      <c r="D95" s="201">
        <v>0</v>
      </c>
      <c r="E95" s="202">
        <v>0</v>
      </c>
      <c r="F95" s="214">
        <f>F86</f>
        <v>1652</v>
      </c>
      <c r="G95" s="212"/>
      <c r="H95" s="212"/>
      <c r="I95" s="212">
        <f>I86</f>
        <v>660.59872649871375</v>
      </c>
      <c r="J95" s="212"/>
      <c r="K95" s="212"/>
      <c r="L95" s="218">
        <f>L86</f>
        <v>14376.457355919363</v>
      </c>
      <c r="M95" s="216">
        <f>F95</f>
        <v>1652</v>
      </c>
      <c r="N95" s="196">
        <f>O95/M95*1000</f>
        <v>8702.4560265855707</v>
      </c>
      <c r="O95" s="219">
        <f>L95</f>
        <v>14376.457355919363</v>
      </c>
      <c r="P95" s="200">
        <v>0</v>
      </c>
      <c r="Q95" s="201">
        <v>0</v>
      </c>
      <c r="R95" s="202">
        <v>0</v>
      </c>
    </row>
    <row r="96" spans="1:18" ht="15.75" hidden="1">
      <c r="A96" s="26"/>
      <c r="B96" s="41" t="s">
        <v>398</v>
      </c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</row>
    <row r="97" spans="1:18" ht="15.75" hidden="1">
      <c r="A97" s="26"/>
      <c r="B97" s="41" t="s">
        <v>399</v>
      </c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</row>
    <row r="98" spans="1:18" ht="15.75" hidden="1">
      <c r="A98" s="26"/>
      <c r="B98" s="41" t="s">
        <v>400</v>
      </c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 ht="15.75" hidden="1">
      <c r="A99" s="26"/>
      <c r="B99" s="41" t="s">
        <v>401</v>
      </c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</row>
    <row r="100" spans="1:18" ht="15.75">
      <c r="A100" s="80" t="s">
        <v>403</v>
      </c>
    </row>
    <row r="101" spans="1:18" ht="15.75">
      <c r="A101" s="80"/>
    </row>
    <row r="102" spans="1:18" ht="15.75">
      <c r="A102" s="80"/>
      <c r="B102" s="72">
        <f>'Таблица 4.1'!B42</f>
        <v>0</v>
      </c>
      <c r="K102" s="198">
        <f>'Таблица 4.1'!AE42</f>
        <v>0</v>
      </c>
      <c r="L102" s="198"/>
      <c r="M102" s="198"/>
    </row>
    <row r="103" spans="1:18" ht="15.75">
      <c r="A103" s="80"/>
    </row>
    <row r="104" spans="1:18" ht="15.75" hidden="1">
      <c r="A104" s="80"/>
    </row>
    <row r="105" spans="1:18" ht="15.75" hidden="1">
      <c r="A105" s="80"/>
    </row>
    <row r="106" spans="1:18" ht="15.75" hidden="1">
      <c r="A106" s="80"/>
    </row>
    <row r="107" spans="1:18" ht="15.75" hidden="1">
      <c r="A107" s="80"/>
    </row>
    <row r="108" spans="1:18" ht="15.75" hidden="1">
      <c r="A108" s="80"/>
    </row>
    <row r="109" spans="1:18" ht="15.75">
      <c r="A109" s="81" t="s">
        <v>167</v>
      </c>
    </row>
    <row r="110" spans="1:18" ht="15.75">
      <c r="A110" s="57" t="s">
        <v>404</v>
      </c>
    </row>
    <row r="111" spans="1:18" ht="15.75">
      <c r="A111" s="57" t="s">
        <v>405</v>
      </c>
    </row>
    <row r="112" spans="1:18" ht="15.75">
      <c r="A112" s="57" t="s">
        <v>406</v>
      </c>
    </row>
    <row r="113" spans="1:1" ht="18.75">
      <c r="A113" s="57" t="s">
        <v>407</v>
      </c>
    </row>
    <row r="114" spans="1:1" ht="18.75">
      <c r="A114" s="57" t="s">
        <v>408</v>
      </c>
    </row>
    <row r="115" spans="1:1" ht="18.75">
      <c r="A115" s="57" t="s">
        <v>409</v>
      </c>
    </row>
    <row r="116" spans="1:1" ht="18.75">
      <c r="A116" s="57" t="s">
        <v>410</v>
      </c>
    </row>
    <row r="117" spans="1:1" ht="15.75">
      <c r="A117" s="57" t="s">
        <v>411</v>
      </c>
    </row>
    <row r="118" spans="1:1" ht="15.75">
      <c r="A118" s="57" t="s">
        <v>412</v>
      </c>
    </row>
    <row r="119" spans="1:1" ht="15.75">
      <c r="A119" s="22"/>
    </row>
  </sheetData>
  <mergeCells count="30">
    <mergeCell ref="A1:R1"/>
    <mergeCell ref="A4:R4"/>
    <mergeCell ref="A6:A9"/>
    <mergeCell ref="B6:B9"/>
    <mergeCell ref="C6:E6"/>
    <mergeCell ref="F6:L6"/>
    <mergeCell ref="M6:O6"/>
    <mergeCell ref="P6:R6"/>
    <mergeCell ref="C7:C9"/>
    <mergeCell ref="D7:D9"/>
    <mergeCell ref="F7:F9"/>
    <mergeCell ref="G7:G9"/>
    <mergeCell ref="H7:H9"/>
    <mergeCell ref="I7:I9"/>
    <mergeCell ref="J7:J9"/>
    <mergeCell ref="A70:R70"/>
    <mergeCell ref="A85:R85"/>
    <mergeCell ref="Q7:Q9"/>
    <mergeCell ref="R7:R9"/>
    <mergeCell ref="A11:R11"/>
    <mergeCell ref="A25:R25"/>
    <mergeCell ref="A40:R40"/>
    <mergeCell ref="A55:R55"/>
    <mergeCell ref="K7:K9"/>
    <mergeCell ref="L7:L9"/>
    <mergeCell ref="M7:M9"/>
    <mergeCell ref="N7:N9"/>
    <mergeCell ref="O7:O9"/>
    <mergeCell ref="P7:P9"/>
    <mergeCell ref="E7:E9"/>
  </mergeCells>
  <pageMargins left="0.82677165354330717" right="0.23622047244094491" top="0.74803149606299213" bottom="0.74803149606299213" header="0.31496062992125984" footer="0.31496062992125984"/>
  <pageSetup paperSize="9" scale="70" fitToWidth="0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MJ141"/>
  <sheetViews>
    <sheetView zoomScale="80" zoomScaleNormal="80" workbookViewId="0">
      <selection activeCell="F118" sqref="A1:J118"/>
    </sheetView>
  </sheetViews>
  <sheetFormatPr defaultRowHeight="15" outlineLevelRow="1"/>
  <cols>
    <col min="1" max="1" width="8.75" style="20" customWidth="1"/>
    <col min="2" max="2" width="26" style="20" customWidth="1"/>
    <col min="3" max="3" width="12" style="20" customWidth="1"/>
    <col min="4" max="4" width="10.5" style="20" customWidth="1"/>
    <col min="5" max="5" width="10.625" style="20" customWidth="1"/>
    <col min="6" max="7" width="12.625" style="20" customWidth="1"/>
    <col min="8" max="8" width="16.125" style="20" customWidth="1"/>
    <col min="9" max="9" width="10.875" style="20" customWidth="1"/>
    <col min="10" max="10" width="9.75" style="20" customWidth="1"/>
    <col min="11" max="11" width="9.875" style="20" customWidth="1"/>
    <col min="12" max="12" width="12.125" style="20" customWidth="1"/>
    <col min="13" max="13" width="13.375" style="20" customWidth="1"/>
    <col min="14" max="14" width="12.25" style="20" customWidth="1"/>
    <col min="15" max="1024" width="8.125" style="20" customWidth="1"/>
  </cols>
  <sheetData>
    <row r="1" spans="1:10" ht="15.75">
      <c r="A1" s="581" t="s">
        <v>413</v>
      </c>
      <c r="B1" s="581"/>
      <c r="C1" s="581"/>
      <c r="D1" s="581"/>
      <c r="E1" s="581"/>
      <c r="F1" s="581"/>
      <c r="G1" s="581"/>
      <c r="H1" s="581"/>
      <c r="I1" s="581"/>
      <c r="J1" s="581"/>
    </row>
    <row r="2" spans="1:10" ht="15.75">
      <c r="A2" s="21"/>
    </row>
    <row r="3" spans="1:10" ht="15.75">
      <c r="A3" s="22"/>
    </row>
    <row r="4" spans="1:10" ht="15.75">
      <c r="A4" s="582" t="s">
        <v>414</v>
      </c>
      <c r="B4" s="582"/>
      <c r="C4" s="582"/>
      <c r="D4" s="582"/>
      <c r="E4" s="582"/>
      <c r="F4" s="582"/>
      <c r="G4" s="582"/>
      <c r="H4" s="582"/>
      <c r="I4" s="582"/>
      <c r="J4" s="582"/>
    </row>
    <row r="5" spans="1:10" ht="15.75">
      <c r="A5" s="22"/>
    </row>
    <row r="6" spans="1:10" ht="27.75" customHeight="1">
      <c r="A6" s="23" t="s">
        <v>80</v>
      </c>
      <c r="B6" s="583" t="s">
        <v>415</v>
      </c>
      <c r="C6" s="82"/>
      <c r="D6" s="583" t="s">
        <v>417</v>
      </c>
      <c r="E6" s="583" t="s">
        <v>418</v>
      </c>
      <c r="F6" s="583"/>
      <c r="G6" s="583"/>
      <c r="H6" s="670" t="s">
        <v>419</v>
      </c>
      <c r="I6" s="670"/>
      <c r="J6" s="670"/>
    </row>
    <row r="7" spans="1:10" ht="18.75" customHeight="1">
      <c r="A7" s="38" t="s">
        <v>84</v>
      </c>
      <c r="B7" s="583"/>
      <c r="C7" s="669" t="s">
        <v>416</v>
      </c>
      <c r="D7" s="583"/>
      <c r="E7" s="583"/>
      <c r="F7" s="583"/>
      <c r="G7" s="583"/>
      <c r="H7" s="671" t="s">
        <v>421</v>
      </c>
      <c r="I7" s="671"/>
      <c r="J7" s="671"/>
    </row>
    <row r="8" spans="1:10" ht="15.75">
      <c r="A8" s="84"/>
      <c r="B8" s="583"/>
      <c r="C8" s="669"/>
      <c r="D8" s="583"/>
      <c r="E8" s="583" t="s">
        <v>422</v>
      </c>
      <c r="F8" s="644" t="s">
        <v>423</v>
      </c>
      <c r="G8" s="644"/>
      <c r="H8" s="672" t="s">
        <v>424</v>
      </c>
      <c r="I8" s="583" t="s">
        <v>425</v>
      </c>
      <c r="J8" s="583" t="s">
        <v>145</v>
      </c>
    </row>
    <row r="9" spans="1:10" ht="15.75">
      <c r="A9" s="84"/>
      <c r="B9" s="583"/>
      <c r="C9" s="669"/>
      <c r="D9" s="583"/>
      <c r="E9" s="583"/>
      <c r="F9" s="83" t="s">
        <v>426</v>
      </c>
      <c r="G9" s="83" t="s">
        <v>426</v>
      </c>
      <c r="H9" s="672"/>
      <c r="I9" s="583"/>
      <c r="J9" s="583"/>
    </row>
    <row r="10" spans="1:10" ht="21" customHeight="1">
      <c r="A10" s="84"/>
      <c r="B10" s="583"/>
      <c r="C10" s="658" t="s">
        <v>420</v>
      </c>
      <c r="D10" s="583"/>
      <c r="E10" s="583"/>
      <c r="F10" s="28" t="s">
        <v>427</v>
      </c>
      <c r="G10" s="28" t="s">
        <v>428</v>
      </c>
      <c r="H10" s="672"/>
      <c r="I10" s="583"/>
      <c r="J10" s="583"/>
    </row>
    <row r="11" spans="1:10" ht="31.5">
      <c r="A11" s="84"/>
      <c r="B11" s="583"/>
      <c r="C11" s="658"/>
      <c r="D11" s="583"/>
      <c r="E11" s="583" t="s">
        <v>429</v>
      </c>
      <c r="F11" s="83" t="s">
        <v>430</v>
      </c>
      <c r="G11" s="583" t="s">
        <v>429</v>
      </c>
      <c r="H11" s="672"/>
      <c r="I11" s="583"/>
      <c r="J11" s="583"/>
    </row>
    <row r="12" spans="1:10" ht="15.75">
      <c r="A12" s="84"/>
      <c r="B12" s="583"/>
      <c r="C12" s="85"/>
      <c r="D12" s="583"/>
      <c r="E12" s="583"/>
      <c r="F12" s="83" t="s">
        <v>431</v>
      </c>
      <c r="G12" s="583"/>
      <c r="H12" s="672"/>
      <c r="I12" s="583"/>
      <c r="J12" s="583"/>
    </row>
    <row r="13" spans="1:10" ht="32.25" customHeight="1">
      <c r="A13" s="86"/>
      <c r="B13" s="583"/>
      <c r="C13" s="87"/>
      <c r="D13" s="583"/>
      <c r="E13" s="583"/>
      <c r="F13" s="28" t="s">
        <v>432</v>
      </c>
      <c r="G13" s="583"/>
      <c r="H13" s="672"/>
      <c r="I13" s="583"/>
      <c r="J13" s="583"/>
    </row>
    <row r="14" spans="1:10" ht="16.5" thickBot="1">
      <c r="A14" s="226">
        <v>1</v>
      </c>
      <c r="B14" s="227" t="s">
        <v>433</v>
      </c>
      <c r="C14" s="227">
        <v>3</v>
      </c>
      <c r="D14" s="227">
        <v>4</v>
      </c>
      <c r="E14" s="227">
        <v>5</v>
      </c>
      <c r="F14" s="227">
        <v>6</v>
      </c>
      <c r="G14" s="227">
        <v>7</v>
      </c>
      <c r="H14" s="227">
        <v>8</v>
      </c>
      <c r="I14" s="227">
        <v>9</v>
      </c>
      <c r="J14" s="227">
        <v>10</v>
      </c>
    </row>
    <row r="15" spans="1:10" ht="16.5" thickBot="1">
      <c r="A15" s="660" t="s">
        <v>1119</v>
      </c>
      <c r="B15" s="661"/>
      <c r="C15" s="661"/>
      <c r="D15" s="661"/>
      <c r="E15" s="661"/>
      <c r="F15" s="661"/>
      <c r="G15" s="661"/>
      <c r="H15" s="661"/>
      <c r="I15" s="661"/>
      <c r="J15" s="662"/>
    </row>
    <row r="16" spans="1:10" ht="36.75" customHeight="1">
      <c r="A16" s="236" t="s">
        <v>434</v>
      </c>
      <c r="B16" s="238" t="s">
        <v>435</v>
      </c>
      <c r="C16" s="242">
        <f>C19+C20+C21</f>
        <v>0.81272100000000003</v>
      </c>
      <c r="D16" s="243"/>
      <c r="E16" s="244">
        <f>F135</f>
        <v>5.5865408333333342</v>
      </c>
      <c r="F16" s="237"/>
      <c r="G16" s="245"/>
      <c r="H16" s="242">
        <f>H19+H20+H21</f>
        <v>4525.7069093500004</v>
      </c>
      <c r="I16" s="243"/>
      <c r="J16" s="249">
        <f>J19+J20+J21</f>
        <v>4525.7069093500004</v>
      </c>
    </row>
    <row r="17" spans="1:12" ht="15.75">
      <c r="A17" s="228"/>
      <c r="B17" s="239"/>
      <c r="C17" s="241"/>
      <c r="D17" s="240"/>
      <c r="E17" s="197"/>
      <c r="F17" s="71"/>
      <c r="G17" s="246"/>
      <c r="H17" s="241"/>
      <c r="I17" s="240"/>
      <c r="J17" s="255"/>
    </row>
    <row r="18" spans="1:12" ht="15.75">
      <c r="A18" s="228" t="s">
        <v>436</v>
      </c>
      <c r="B18" s="239" t="s">
        <v>437</v>
      </c>
      <c r="C18" s="241"/>
      <c r="D18" s="240"/>
      <c r="E18" s="197"/>
      <c r="F18" s="71"/>
      <c r="G18" s="246"/>
      <c r="H18" s="241"/>
      <c r="I18" s="240"/>
      <c r="J18" s="255"/>
    </row>
    <row r="19" spans="1:12" ht="15.75">
      <c r="A19" s="228" t="s">
        <v>90</v>
      </c>
      <c r="B19" s="239" t="s">
        <v>1000</v>
      </c>
      <c r="C19" s="241">
        <f>L135/1000000</f>
        <v>0.81272100000000003</v>
      </c>
      <c r="D19" s="240"/>
      <c r="E19" s="197">
        <f>E16</f>
        <v>5.5865408333333342</v>
      </c>
      <c r="F19" s="71"/>
      <c r="G19" s="246"/>
      <c r="H19" s="241">
        <f>N135/1000</f>
        <v>4525.7069093500004</v>
      </c>
      <c r="I19" s="240"/>
      <c r="J19" s="255">
        <f>I19+H19</f>
        <v>4525.7069093500004</v>
      </c>
    </row>
    <row r="20" spans="1:12" ht="15.75" hidden="1">
      <c r="A20" s="228" t="s">
        <v>92</v>
      </c>
      <c r="B20" s="88"/>
      <c r="C20" s="197"/>
      <c r="D20" s="71"/>
      <c r="E20" s="197"/>
      <c r="F20" s="71"/>
      <c r="G20" s="246"/>
      <c r="H20" s="241">
        <v>0</v>
      </c>
      <c r="I20" s="240"/>
      <c r="J20" s="255">
        <v>0</v>
      </c>
    </row>
    <row r="21" spans="1:12" ht="15.75" hidden="1">
      <c r="A21" s="228" t="s">
        <v>94</v>
      </c>
      <c r="B21" s="88"/>
      <c r="C21" s="197"/>
      <c r="D21" s="71"/>
      <c r="E21" s="197"/>
      <c r="F21" s="71"/>
      <c r="G21" s="246"/>
      <c r="H21" s="241">
        <v>0</v>
      </c>
      <c r="I21" s="240"/>
      <c r="J21" s="255">
        <v>0</v>
      </c>
    </row>
    <row r="22" spans="1:12" ht="15.75" hidden="1">
      <c r="A22" s="228" t="s">
        <v>100</v>
      </c>
      <c r="B22" s="88" t="s">
        <v>438</v>
      </c>
      <c r="C22" s="197"/>
      <c r="D22" s="71"/>
      <c r="E22" s="197"/>
      <c r="F22" s="71"/>
      <c r="G22" s="246"/>
      <c r="H22" s="241"/>
      <c r="I22" s="240"/>
      <c r="J22" s="255"/>
    </row>
    <row r="23" spans="1:12" ht="15.75" hidden="1">
      <c r="A23" s="228" t="s">
        <v>102</v>
      </c>
      <c r="B23" s="88" t="s">
        <v>439</v>
      </c>
      <c r="C23" s="197"/>
      <c r="D23" s="71"/>
      <c r="E23" s="197"/>
      <c r="F23" s="71"/>
      <c r="G23" s="246"/>
      <c r="H23" s="241"/>
      <c r="I23" s="240"/>
      <c r="J23" s="255"/>
    </row>
    <row r="24" spans="1:12" ht="15.75" hidden="1">
      <c r="A24" s="228" t="s">
        <v>109</v>
      </c>
      <c r="B24" s="88" t="s">
        <v>122</v>
      </c>
      <c r="C24" s="197"/>
      <c r="D24" s="71"/>
      <c r="E24" s="197"/>
      <c r="F24" s="71"/>
      <c r="G24" s="246"/>
      <c r="H24" s="241"/>
      <c r="I24" s="240"/>
      <c r="J24" s="255"/>
    </row>
    <row r="25" spans="1:12" ht="15.75" hidden="1">
      <c r="A25" s="228"/>
      <c r="B25" s="88"/>
      <c r="C25" s="197"/>
      <c r="D25" s="71"/>
      <c r="E25" s="197"/>
      <c r="F25" s="71"/>
      <c r="G25" s="246"/>
      <c r="H25" s="241"/>
      <c r="I25" s="240"/>
      <c r="J25" s="255"/>
    </row>
    <row r="26" spans="1:12" ht="31.5" hidden="1">
      <c r="A26" s="228" t="s">
        <v>440</v>
      </c>
      <c r="B26" s="88" t="s">
        <v>441</v>
      </c>
      <c r="C26" s="197"/>
      <c r="D26" s="71"/>
      <c r="E26" s="197"/>
      <c r="F26" s="71"/>
      <c r="G26" s="246"/>
      <c r="H26" s="241"/>
      <c r="I26" s="240"/>
      <c r="J26" s="255"/>
    </row>
    <row r="27" spans="1:12" ht="15.75" hidden="1">
      <c r="A27" s="228" t="s">
        <v>117</v>
      </c>
      <c r="B27" s="88" t="s">
        <v>439</v>
      </c>
      <c r="C27" s="197"/>
      <c r="D27" s="71"/>
      <c r="E27" s="197"/>
      <c r="F27" s="71"/>
      <c r="G27" s="246"/>
      <c r="H27" s="241"/>
      <c r="I27" s="240"/>
      <c r="J27" s="255"/>
    </row>
    <row r="28" spans="1:12" ht="15.75" hidden="1">
      <c r="A28" s="228" t="s">
        <v>203</v>
      </c>
      <c r="B28" s="88" t="s">
        <v>442</v>
      </c>
      <c r="C28" s="197"/>
      <c r="D28" s="71"/>
      <c r="E28" s="197"/>
      <c r="F28" s="71"/>
      <c r="G28" s="246"/>
      <c r="H28" s="241"/>
      <c r="I28" s="240"/>
      <c r="J28" s="255"/>
    </row>
    <row r="29" spans="1:12" ht="15.75" hidden="1">
      <c r="A29" s="228" t="s">
        <v>443</v>
      </c>
      <c r="B29" s="88" t="s">
        <v>122</v>
      </c>
      <c r="C29" s="197"/>
      <c r="D29" s="71"/>
      <c r="E29" s="197"/>
      <c r="F29" s="71"/>
      <c r="G29" s="246"/>
      <c r="H29" s="241"/>
      <c r="I29" s="240"/>
      <c r="J29" s="255"/>
    </row>
    <row r="30" spans="1:12" ht="15.75" hidden="1">
      <c r="A30" s="228" t="s">
        <v>122</v>
      </c>
      <c r="B30" s="88"/>
      <c r="C30" s="197"/>
      <c r="D30" s="71"/>
      <c r="E30" s="197"/>
      <c r="F30" s="71"/>
      <c r="G30" s="246"/>
      <c r="H30" s="241"/>
      <c r="I30" s="240"/>
      <c r="J30" s="255"/>
    </row>
    <row r="31" spans="1:12" ht="16.5" thickBot="1">
      <c r="A31" s="229" t="s">
        <v>444</v>
      </c>
      <c r="B31" s="230" t="s">
        <v>445</v>
      </c>
      <c r="C31" s="231">
        <f>C19</f>
        <v>0.81272100000000003</v>
      </c>
      <c r="D31" s="232"/>
      <c r="E31" s="231">
        <f>E16</f>
        <v>5.5865408333333342</v>
      </c>
      <c r="F31" s="232"/>
      <c r="G31" s="247"/>
      <c r="H31" s="256">
        <f>H19</f>
        <v>4525.7069093500004</v>
      </c>
      <c r="I31" s="252"/>
      <c r="J31" s="254">
        <f>J19</f>
        <v>4525.7069093500004</v>
      </c>
      <c r="L31" s="89"/>
    </row>
    <row r="32" spans="1:12" ht="16.5" thickBot="1">
      <c r="A32" s="667" t="s">
        <v>987</v>
      </c>
      <c r="B32" s="668"/>
      <c r="C32" s="668"/>
      <c r="D32" s="668"/>
      <c r="E32" s="668"/>
      <c r="F32" s="668"/>
      <c r="G32" s="668"/>
      <c r="H32" s="665"/>
      <c r="I32" s="665"/>
      <c r="J32" s="666"/>
    </row>
    <row r="33" spans="1:10" ht="31.5">
      <c r="A33" s="236" t="s">
        <v>446</v>
      </c>
      <c r="B33" s="238" t="s">
        <v>447</v>
      </c>
      <c r="C33" s="242">
        <f>C36+C37+C38</f>
        <v>0.27</v>
      </c>
      <c r="D33" s="243"/>
      <c r="E33" s="242">
        <f>E36+E37+E38</f>
        <v>5.8100024666666679</v>
      </c>
      <c r="F33" s="237"/>
      <c r="G33" s="245"/>
      <c r="H33" s="242">
        <f>H36+H37+H38</f>
        <v>1568.7006660000004</v>
      </c>
      <c r="I33" s="243"/>
      <c r="J33" s="249">
        <f>J36+J37+J38</f>
        <v>1568.7006660000004</v>
      </c>
    </row>
    <row r="34" spans="1:10" ht="15.75">
      <c r="A34" s="228"/>
      <c r="B34" s="239"/>
      <c r="C34" s="240"/>
      <c r="D34" s="240"/>
      <c r="E34" s="71"/>
      <c r="F34" s="71"/>
      <c r="G34" s="246"/>
      <c r="H34" s="240"/>
      <c r="I34" s="240"/>
      <c r="J34" s="250"/>
    </row>
    <row r="35" spans="1:10" ht="15.75">
      <c r="A35" s="228" t="s">
        <v>436</v>
      </c>
      <c r="B35" s="239" t="s">
        <v>437</v>
      </c>
      <c r="C35" s="240"/>
      <c r="D35" s="240"/>
      <c r="E35" s="71"/>
      <c r="F35" s="71"/>
      <c r="G35" s="246"/>
      <c r="H35" s="240"/>
      <c r="I35" s="240"/>
      <c r="J35" s="250"/>
    </row>
    <row r="36" spans="1:10" ht="15.75">
      <c r="A36" s="228" t="s">
        <v>90</v>
      </c>
      <c r="B36" s="88" t="s">
        <v>1000</v>
      </c>
      <c r="C36" s="191">
        <v>0.27</v>
      </c>
      <c r="D36" s="62"/>
      <c r="E36" s="197">
        <f>E19*1.04</f>
        <v>5.8100024666666679</v>
      </c>
      <c r="F36" s="71"/>
      <c r="G36" s="246"/>
      <c r="H36" s="248">
        <f>C36*E36*1000</f>
        <v>1568.7006660000004</v>
      </c>
      <c r="I36" s="240"/>
      <c r="J36" s="251">
        <f>H36+I36</f>
        <v>1568.7006660000004</v>
      </c>
    </row>
    <row r="37" spans="1:10" ht="15.75" hidden="1">
      <c r="A37" s="233"/>
      <c r="B37" s="41"/>
      <c r="C37" s="197"/>
      <c r="D37" s="71"/>
      <c r="E37" s="197"/>
      <c r="F37" s="71"/>
      <c r="G37" s="246"/>
      <c r="H37" s="240">
        <v>0</v>
      </c>
      <c r="I37" s="240"/>
      <c r="J37" s="250">
        <v>0</v>
      </c>
    </row>
    <row r="38" spans="1:10" ht="15.75" hidden="1">
      <c r="A38" s="233"/>
      <c r="B38" s="41"/>
      <c r="C38" s="197"/>
      <c r="D38" s="71"/>
      <c r="E38" s="197"/>
      <c r="F38" s="71"/>
      <c r="G38" s="246"/>
      <c r="H38" s="240">
        <v>0</v>
      </c>
      <c r="I38" s="240"/>
      <c r="J38" s="250">
        <v>0</v>
      </c>
    </row>
    <row r="39" spans="1:10" ht="15.75" hidden="1">
      <c r="A39" s="233"/>
      <c r="B39" s="41"/>
      <c r="C39" s="197"/>
      <c r="D39" s="71"/>
      <c r="E39" s="197"/>
      <c r="F39" s="71"/>
      <c r="G39" s="246"/>
      <c r="H39" s="240"/>
      <c r="I39" s="240"/>
      <c r="J39" s="250"/>
    </row>
    <row r="40" spans="1:10" ht="15.75" hidden="1">
      <c r="A40" s="233"/>
      <c r="B40" s="41"/>
      <c r="C40" s="197"/>
      <c r="D40" s="71"/>
      <c r="E40" s="197"/>
      <c r="F40" s="71"/>
      <c r="G40" s="246"/>
      <c r="H40" s="240"/>
      <c r="I40" s="240"/>
      <c r="J40" s="250"/>
    </row>
    <row r="41" spans="1:10" ht="15.75" hidden="1">
      <c r="A41" s="233"/>
      <c r="B41" s="41"/>
      <c r="C41" s="197"/>
      <c r="D41" s="71"/>
      <c r="E41" s="197"/>
      <c r="F41" s="71"/>
      <c r="G41" s="246"/>
      <c r="H41" s="240"/>
      <c r="I41" s="240"/>
      <c r="J41" s="250"/>
    </row>
    <row r="42" spans="1:10" ht="15.75" hidden="1">
      <c r="A42" s="233"/>
      <c r="B42" s="41"/>
      <c r="C42" s="197"/>
      <c r="D42" s="71"/>
      <c r="E42" s="197"/>
      <c r="F42" s="71"/>
      <c r="G42" s="246"/>
      <c r="H42" s="240"/>
      <c r="I42" s="240"/>
      <c r="J42" s="250"/>
    </row>
    <row r="43" spans="1:10" ht="15.75" hidden="1">
      <c r="A43" s="233"/>
      <c r="B43" s="41"/>
      <c r="C43" s="197"/>
      <c r="D43" s="71"/>
      <c r="E43" s="197"/>
      <c r="F43" s="71"/>
      <c r="G43" s="246"/>
      <c r="H43" s="240"/>
      <c r="I43" s="240"/>
      <c r="J43" s="250"/>
    </row>
    <row r="44" spans="1:10" ht="15.75" hidden="1">
      <c r="A44" s="233"/>
      <c r="B44" s="41"/>
      <c r="C44" s="197"/>
      <c r="D44" s="71"/>
      <c r="E44" s="197"/>
      <c r="F44" s="71"/>
      <c r="G44" s="246"/>
      <c r="H44" s="240"/>
      <c r="I44" s="240"/>
      <c r="J44" s="250"/>
    </row>
    <row r="45" spans="1:10" ht="15.75" hidden="1">
      <c r="A45" s="233"/>
      <c r="B45" s="41"/>
      <c r="C45" s="197"/>
      <c r="D45" s="71"/>
      <c r="E45" s="197"/>
      <c r="F45" s="71"/>
      <c r="G45" s="246"/>
      <c r="H45" s="240"/>
      <c r="I45" s="240"/>
      <c r="J45" s="250"/>
    </row>
    <row r="46" spans="1:10" ht="15.75" hidden="1">
      <c r="A46" s="233"/>
      <c r="B46" s="41"/>
      <c r="C46" s="197"/>
      <c r="D46" s="71"/>
      <c r="E46" s="197"/>
      <c r="F46" s="71"/>
      <c r="G46" s="246"/>
      <c r="H46" s="240"/>
      <c r="I46" s="240"/>
      <c r="J46" s="250"/>
    </row>
    <row r="47" spans="1:10" ht="15.75" hidden="1">
      <c r="A47" s="233"/>
      <c r="B47" s="41"/>
      <c r="C47" s="197"/>
      <c r="D47" s="71"/>
      <c r="E47" s="197"/>
      <c r="F47" s="71"/>
      <c r="G47" s="246"/>
      <c r="H47" s="240"/>
      <c r="I47" s="240"/>
      <c r="J47" s="250"/>
    </row>
    <row r="48" spans="1:10" ht="16.5" thickBot="1">
      <c r="A48" s="234" t="s">
        <v>444</v>
      </c>
      <c r="B48" s="235" t="s">
        <v>445</v>
      </c>
      <c r="C48" s="231">
        <f>C36</f>
        <v>0.27</v>
      </c>
      <c r="D48" s="232"/>
      <c r="E48" s="231">
        <f>E36</f>
        <v>5.8100024666666679</v>
      </c>
      <c r="F48" s="232"/>
      <c r="G48" s="247"/>
      <c r="H48" s="252">
        <f>H36</f>
        <v>1568.7006660000004</v>
      </c>
      <c r="I48" s="252"/>
      <c r="J48" s="254">
        <f>J36</f>
        <v>1568.7006660000004</v>
      </c>
    </row>
    <row r="49" spans="1:10" ht="16.5" thickBot="1">
      <c r="A49" s="663" t="s">
        <v>988</v>
      </c>
      <c r="B49" s="664"/>
      <c r="C49" s="664"/>
      <c r="D49" s="664"/>
      <c r="E49" s="664"/>
      <c r="F49" s="664"/>
      <c r="G49" s="664"/>
      <c r="H49" s="665"/>
      <c r="I49" s="665"/>
      <c r="J49" s="666"/>
    </row>
    <row r="50" spans="1:10" ht="31.5">
      <c r="A50" s="236" t="s">
        <v>446</v>
      </c>
      <c r="B50" s="238" t="s">
        <v>447</v>
      </c>
      <c r="C50" s="242">
        <f>C53+C54+C55</f>
        <v>0.27</v>
      </c>
      <c r="D50" s="243"/>
      <c r="E50" s="242">
        <f>E53+E54+E55</f>
        <v>6.0424025653333349</v>
      </c>
      <c r="F50" s="237"/>
      <c r="G50" s="245"/>
      <c r="H50" s="242">
        <f>H53+H54+H55</f>
        <v>1631.4486926400004</v>
      </c>
      <c r="I50" s="243"/>
      <c r="J50" s="249">
        <f>J53+J54+J55</f>
        <v>1631.4486926400004</v>
      </c>
    </row>
    <row r="51" spans="1:10" ht="15.75">
      <c r="A51" s="228"/>
      <c r="B51" s="239"/>
      <c r="C51" s="240"/>
      <c r="D51" s="240"/>
      <c r="E51" s="71"/>
      <c r="F51" s="71"/>
      <c r="G51" s="246"/>
      <c r="H51" s="240"/>
      <c r="I51" s="240"/>
      <c r="J51" s="250"/>
    </row>
    <row r="52" spans="1:10" ht="15.75">
      <c r="A52" s="228" t="s">
        <v>436</v>
      </c>
      <c r="B52" s="88" t="s">
        <v>437</v>
      </c>
      <c r="C52" s="71"/>
      <c r="D52" s="71"/>
      <c r="E52" s="71"/>
      <c r="F52" s="71"/>
      <c r="G52" s="246"/>
      <c r="H52" s="240"/>
      <c r="I52" s="240"/>
      <c r="J52" s="250"/>
    </row>
    <row r="53" spans="1:10" ht="15.75">
      <c r="A53" s="228" t="s">
        <v>90</v>
      </c>
      <c r="B53" s="88" t="s">
        <v>1000</v>
      </c>
      <c r="C53" s="191">
        <v>0.27</v>
      </c>
      <c r="D53" s="62"/>
      <c r="E53" s="197">
        <f>E48*1.04</f>
        <v>6.0424025653333349</v>
      </c>
      <c r="F53" s="71"/>
      <c r="G53" s="246"/>
      <c r="H53" s="248">
        <f>C53*E53*1000</f>
        <v>1631.4486926400004</v>
      </c>
      <c r="I53" s="240"/>
      <c r="J53" s="251">
        <f>H53+I53</f>
        <v>1631.4486926400004</v>
      </c>
    </row>
    <row r="54" spans="1:10" ht="15.75" hidden="1">
      <c r="A54" s="233" t="s">
        <v>92</v>
      </c>
      <c r="B54" s="41" t="s">
        <v>122</v>
      </c>
      <c r="C54" s="71"/>
      <c r="D54" s="71"/>
      <c r="E54" s="197"/>
      <c r="F54" s="71"/>
      <c r="G54" s="246"/>
      <c r="H54" s="240">
        <v>0</v>
      </c>
      <c r="I54" s="240"/>
      <c r="J54" s="250">
        <v>0</v>
      </c>
    </row>
    <row r="55" spans="1:10" ht="15.75" hidden="1">
      <c r="A55" s="233" t="s">
        <v>122</v>
      </c>
      <c r="B55" s="41"/>
      <c r="C55" s="71"/>
      <c r="D55" s="71"/>
      <c r="E55" s="197"/>
      <c r="F55" s="71"/>
      <c r="G55" s="246"/>
      <c r="H55" s="240">
        <v>0</v>
      </c>
      <c r="I55" s="240"/>
      <c r="J55" s="250">
        <v>0</v>
      </c>
    </row>
    <row r="56" spans="1:10" ht="15.75" hidden="1">
      <c r="A56" s="233" t="s">
        <v>100</v>
      </c>
      <c r="B56" s="41" t="s">
        <v>438</v>
      </c>
      <c r="C56" s="71"/>
      <c r="D56" s="71"/>
      <c r="E56" s="197"/>
      <c r="F56" s="71"/>
      <c r="G56" s="246"/>
      <c r="H56" s="240"/>
      <c r="I56" s="240"/>
      <c r="J56" s="250"/>
    </row>
    <row r="57" spans="1:10" ht="15.75" hidden="1">
      <c r="A57" s="233" t="s">
        <v>102</v>
      </c>
      <c r="B57" s="41" t="s">
        <v>439</v>
      </c>
      <c r="C57" s="71"/>
      <c r="D57" s="71"/>
      <c r="E57" s="197"/>
      <c r="F57" s="71"/>
      <c r="G57" s="246"/>
      <c r="H57" s="240"/>
      <c r="I57" s="240"/>
      <c r="J57" s="250"/>
    </row>
    <row r="58" spans="1:10" ht="15.75" hidden="1">
      <c r="A58" s="233" t="s">
        <v>109</v>
      </c>
      <c r="B58" s="41" t="s">
        <v>122</v>
      </c>
      <c r="C58" s="71"/>
      <c r="D58" s="71"/>
      <c r="E58" s="197"/>
      <c r="F58" s="71"/>
      <c r="G58" s="246"/>
      <c r="H58" s="240"/>
      <c r="I58" s="240"/>
      <c r="J58" s="250"/>
    </row>
    <row r="59" spans="1:10" ht="15.75" hidden="1">
      <c r="A59" s="233"/>
      <c r="B59" s="41"/>
      <c r="C59" s="71"/>
      <c r="D59" s="71"/>
      <c r="E59" s="197"/>
      <c r="F59" s="71"/>
      <c r="G59" s="246"/>
      <c r="H59" s="240"/>
      <c r="I59" s="240"/>
      <c r="J59" s="250"/>
    </row>
    <row r="60" spans="1:10" ht="15.75" hidden="1">
      <c r="A60" s="233" t="s">
        <v>85</v>
      </c>
      <c r="B60" s="41" t="s">
        <v>448</v>
      </c>
      <c r="C60" s="71"/>
      <c r="D60" s="71"/>
      <c r="E60" s="197"/>
      <c r="F60" s="71"/>
      <c r="G60" s="246"/>
      <c r="H60" s="240"/>
      <c r="I60" s="240"/>
      <c r="J60" s="250"/>
    </row>
    <row r="61" spans="1:10" ht="15.75" hidden="1">
      <c r="A61" s="233" t="s">
        <v>117</v>
      </c>
      <c r="B61" s="41" t="s">
        <v>439</v>
      </c>
      <c r="C61" s="71"/>
      <c r="D61" s="71"/>
      <c r="E61" s="197"/>
      <c r="F61" s="71"/>
      <c r="G61" s="246"/>
      <c r="H61" s="240"/>
      <c r="I61" s="240"/>
      <c r="J61" s="250"/>
    </row>
    <row r="62" spans="1:10" ht="15.75" hidden="1">
      <c r="A62" s="233" t="s">
        <v>203</v>
      </c>
      <c r="B62" s="41" t="s">
        <v>442</v>
      </c>
      <c r="C62" s="71"/>
      <c r="D62" s="71"/>
      <c r="E62" s="197"/>
      <c r="F62" s="71"/>
      <c r="G62" s="246"/>
      <c r="H62" s="240"/>
      <c r="I62" s="240"/>
      <c r="J62" s="250"/>
    </row>
    <row r="63" spans="1:10" ht="15.75" hidden="1">
      <c r="A63" s="233" t="s">
        <v>443</v>
      </c>
      <c r="B63" s="41" t="s">
        <v>122</v>
      </c>
      <c r="C63" s="71"/>
      <c r="D63" s="71"/>
      <c r="E63" s="197"/>
      <c r="F63" s="71"/>
      <c r="G63" s="246"/>
      <c r="H63" s="240"/>
      <c r="I63" s="240"/>
      <c r="J63" s="250"/>
    </row>
    <row r="64" spans="1:10" ht="15.75" hidden="1">
      <c r="A64" s="233" t="s">
        <v>122</v>
      </c>
      <c r="B64" s="41"/>
      <c r="C64" s="71"/>
      <c r="D64" s="71"/>
      <c r="E64" s="197"/>
      <c r="F64" s="71"/>
      <c r="G64" s="246"/>
      <c r="H64" s="240"/>
      <c r="I64" s="240"/>
      <c r="J64" s="250"/>
    </row>
    <row r="65" spans="1:10" ht="16.5" thickBot="1">
      <c r="A65" s="234" t="s">
        <v>444</v>
      </c>
      <c r="B65" s="235" t="s">
        <v>445</v>
      </c>
      <c r="C65" s="231">
        <f>C53</f>
        <v>0.27</v>
      </c>
      <c r="D65" s="232"/>
      <c r="E65" s="231">
        <f>E53</f>
        <v>6.0424025653333349</v>
      </c>
      <c r="F65" s="232"/>
      <c r="G65" s="247"/>
      <c r="H65" s="252">
        <f>H53</f>
        <v>1631.4486926400004</v>
      </c>
      <c r="I65" s="252"/>
      <c r="J65" s="254">
        <f>J53</f>
        <v>1631.4486926400004</v>
      </c>
    </row>
    <row r="66" spans="1:10" ht="16.5" thickBot="1">
      <c r="A66" s="667" t="s">
        <v>989</v>
      </c>
      <c r="B66" s="668"/>
      <c r="C66" s="668"/>
      <c r="D66" s="668"/>
      <c r="E66" s="668"/>
      <c r="F66" s="668"/>
      <c r="G66" s="668"/>
      <c r="H66" s="665"/>
      <c r="I66" s="665"/>
      <c r="J66" s="666"/>
    </row>
    <row r="67" spans="1:10" ht="36.75" customHeight="1">
      <c r="A67" s="236" t="s">
        <v>446</v>
      </c>
      <c r="B67" s="238" t="s">
        <v>447</v>
      </c>
      <c r="C67" s="242">
        <f>C70+C71+C72</f>
        <v>0.27</v>
      </c>
      <c r="D67" s="243"/>
      <c r="E67" s="242">
        <f>E70+E71+E72</f>
        <v>6.2840986679466688</v>
      </c>
      <c r="F67" s="245"/>
      <c r="G67" s="243"/>
      <c r="H67" s="242">
        <f>H70+H71+H72</f>
        <v>1696.7066403456006</v>
      </c>
      <c r="I67" s="243"/>
      <c r="J67" s="249">
        <f>J70+J71+J72</f>
        <v>1696.7066403456006</v>
      </c>
    </row>
    <row r="68" spans="1:10" ht="15.75">
      <c r="A68" s="228"/>
      <c r="B68" s="239"/>
      <c r="C68" s="240"/>
      <c r="D68" s="240"/>
      <c r="E68" s="71"/>
      <c r="F68" s="246"/>
      <c r="G68" s="240"/>
      <c r="H68" s="240"/>
      <c r="I68" s="240"/>
      <c r="J68" s="250"/>
    </row>
    <row r="69" spans="1:10" ht="15.75">
      <c r="A69" s="228" t="s">
        <v>436</v>
      </c>
      <c r="B69" s="88" t="s">
        <v>437</v>
      </c>
      <c r="C69" s="71"/>
      <c r="D69" s="71"/>
      <c r="E69" s="71"/>
      <c r="F69" s="246"/>
      <c r="G69" s="240"/>
      <c r="H69" s="240"/>
      <c r="I69" s="240"/>
      <c r="J69" s="250"/>
    </row>
    <row r="70" spans="1:10" ht="15.75">
      <c r="A70" s="228" t="s">
        <v>90</v>
      </c>
      <c r="B70" s="88" t="s">
        <v>1000</v>
      </c>
      <c r="C70" s="191">
        <v>0.27</v>
      </c>
      <c r="D70" s="62"/>
      <c r="E70" s="197">
        <f>E65*1.04</f>
        <v>6.2840986679466688</v>
      </c>
      <c r="F70" s="246"/>
      <c r="G70" s="240"/>
      <c r="H70" s="248">
        <f>C70*E70*1000</f>
        <v>1696.7066403456006</v>
      </c>
      <c r="I70" s="240"/>
      <c r="J70" s="251">
        <f>H70+I70</f>
        <v>1696.7066403456006</v>
      </c>
    </row>
    <row r="71" spans="1:10" ht="15.75" hidden="1">
      <c r="A71" s="233" t="s">
        <v>92</v>
      </c>
      <c r="B71" s="41" t="s">
        <v>122</v>
      </c>
      <c r="C71" s="71"/>
      <c r="D71" s="71"/>
      <c r="E71" s="197"/>
      <c r="F71" s="246"/>
      <c r="G71" s="240"/>
      <c r="H71" s="240">
        <v>0</v>
      </c>
      <c r="I71" s="240"/>
      <c r="J71" s="250">
        <v>0</v>
      </c>
    </row>
    <row r="72" spans="1:10" ht="15.75" hidden="1">
      <c r="A72" s="233" t="s">
        <v>122</v>
      </c>
      <c r="B72" s="41"/>
      <c r="C72" s="71"/>
      <c r="D72" s="71"/>
      <c r="E72" s="197"/>
      <c r="F72" s="246"/>
      <c r="G72" s="240"/>
      <c r="H72" s="240">
        <v>0</v>
      </c>
      <c r="I72" s="240"/>
      <c r="J72" s="250">
        <v>0</v>
      </c>
    </row>
    <row r="73" spans="1:10" ht="15.75" hidden="1">
      <c r="A73" s="233" t="s">
        <v>100</v>
      </c>
      <c r="B73" s="41" t="s">
        <v>438</v>
      </c>
      <c r="C73" s="71"/>
      <c r="D73" s="71"/>
      <c r="E73" s="197"/>
      <c r="F73" s="246"/>
      <c r="G73" s="240"/>
      <c r="H73" s="240"/>
      <c r="I73" s="240"/>
      <c r="J73" s="250"/>
    </row>
    <row r="74" spans="1:10" ht="15.75" hidden="1">
      <c r="A74" s="233" t="s">
        <v>102</v>
      </c>
      <c r="B74" s="41" t="s">
        <v>439</v>
      </c>
      <c r="C74" s="71"/>
      <c r="D74" s="71"/>
      <c r="E74" s="197"/>
      <c r="F74" s="246"/>
      <c r="G74" s="240"/>
      <c r="H74" s="240"/>
      <c r="I74" s="240"/>
      <c r="J74" s="250"/>
    </row>
    <row r="75" spans="1:10" ht="15.75" hidden="1">
      <c r="A75" s="233" t="s">
        <v>109</v>
      </c>
      <c r="B75" s="41" t="s">
        <v>122</v>
      </c>
      <c r="C75" s="71"/>
      <c r="D75" s="71"/>
      <c r="E75" s="197"/>
      <c r="F75" s="246"/>
      <c r="G75" s="240"/>
      <c r="H75" s="240"/>
      <c r="I75" s="240"/>
      <c r="J75" s="250"/>
    </row>
    <row r="76" spans="1:10" ht="15.75" hidden="1">
      <c r="A76" s="233"/>
      <c r="B76" s="41"/>
      <c r="C76" s="71"/>
      <c r="D76" s="71"/>
      <c r="E76" s="197"/>
      <c r="F76" s="246"/>
      <c r="G76" s="240"/>
      <c r="H76" s="240"/>
      <c r="I76" s="240"/>
      <c r="J76" s="250"/>
    </row>
    <row r="77" spans="1:10" ht="15.75" hidden="1">
      <c r="A77" s="233" t="s">
        <v>85</v>
      </c>
      <c r="B77" s="41" t="s">
        <v>448</v>
      </c>
      <c r="C77" s="71"/>
      <c r="D77" s="71"/>
      <c r="E77" s="197"/>
      <c r="F77" s="246"/>
      <c r="G77" s="240"/>
      <c r="H77" s="240"/>
      <c r="I77" s="240"/>
      <c r="J77" s="250"/>
    </row>
    <row r="78" spans="1:10" ht="15.75" hidden="1">
      <c r="A78" s="233" t="s">
        <v>117</v>
      </c>
      <c r="B78" s="41" t="s">
        <v>439</v>
      </c>
      <c r="C78" s="71"/>
      <c r="D78" s="71"/>
      <c r="E78" s="197"/>
      <c r="F78" s="246"/>
      <c r="G78" s="240"/>
      <c r="H78" s="240"/>
      <c r="I78" s="240"/>
      <c r="J78" s="250"/>
    </row>
    <row r="79" spans="1:10" ht="15.75" hidden="1">
      <c r="A79" s="233" t="s">
        <v>203</v>
      </c>
      <c r="B79" s="41" t="s">
        <v>442</v>
      </c>
      <c r="C79" s="71"/>
      <c r="D79" s="71"/>
      <c r="E79" s="197"/>
      <c r="F79" s="246"/>
      <c r="G79" s="240"/>
      <c r="H79" s="240"/>
      <c r="I79" s="240"/>
      <c r="J79" s="250"/>
    </row>
    <row r="80" spans="1:10" ht="15.75" hidden="1">
      <c r="A80" s="233" t="s">
        <v>443</v>
      </c>
      <c r="B80" s="41" t="s">
        <v>122</v>
      </c>
      <c r="C80" s="71"/>
      <c r="D80" s="71"/>
      <c r="E80" s="197"/>
      <c r="F80" s="246"/>
      <c r="G80" s="240"/>
      <c r="H80" s="240"/>
      <c r="I80" s="240"/>
      <c r="J80" s="250"/>
    </row>
    <row r="81" spans="1:10" ht="15.75" hidden="1">
      <c r="A81" s="233" t="s">
        <v>122</v>
      </c>
      <c r="B81" s="41"/>
      <c r="C81" s="71"/>
      <c r="D81" s="71"/>
      <c r="E81" s="197"/>
      <c r="F81" s="246"/>
      <c r="G81" s="240"/>
      <c r="H81" s="240"/>
      <c r="I81" s="240"/>
      <c r="J81" s="250"/>
    </row>
    <row r="82" spans="1:10" ht="16.5" thickBot="1">
      <c r="A82" s="234" t="s">
        <v>444</v>
      </c>
      <c r="B82" s="235" t="s">
        <v>445</v>
      </c>
      <c r="C82" s="231">
        <f>C70</f>
        <v>0.27</v>
      </c>
      <c r="D82" s="232"/>
      <c r="E82" s="231">
        <f>E70</f>
        <v>6.2840986679466688</v>
      </c>
      <c r="F82" s="247"/>
      <c r="G82" s="252"/>
      <c r="H82" s="252">
        <f>H70</f>
        <v>1696.7066403456006</v>
      </c>
      <c r="I82" s="252"/>
      <c r="J82" s="254">
        <f>J70</f>
        <v>1696.7066403456006</v>
      </c>
    </row>
    <row r="83" spans="1:10" ht="16.5" thickBot="1">
      <c r="A83" s="667" t="s">
        <v>990</v>
      </c>
      <c r="B83" s="668"/>
      <c r="C83" s="668"/>
      <c r="D83" s="668"/>
      <c r="E83" s="668"/>
      <c r="F83" s="668"/>
      <c r="G83" s="665"/>
      <c r="H83" s="665"/>
      <c r="I83" s="665"/>
      <c r="J83" s="666"/>
    </row>
    <row r="84" spans="1:10" ht="35.85" customHeight="1">
      <c r="A84" s="236" t="s">
        <v>446</v>
      </c>
      <c r="B84" s="238" t="s">
        <v>447</v>
      </c>
      <c r="C84" s="242">
        <f>C87+C88+C89</f>
        <v>0.27</v>
      </c>
      <c r="D84" s="243"/>
      <c r="E84" s="242">
        <f>E87+E88+E89</f>
        <v>6.535462614664536</v>
      </c>
      <c r="F84" s="237"/>
      <c r="G84" s="245"/>
      <c r="H84" s="242">
        <f>H87+H88+H89</f>
        <v>1764.574905959425</v>
      </c>
      <c r="I84" s="243"/>
      <c r="J84" s="249">
        <f>J87+J88+J89</f>
        <v>1764.574905959425</v>
      </c>
    </row>
    <row r="85" spans="1:10" ht="15.75">
      <c r="A85" s="228"/>
      <c r="B85" s="239"/>
      <c r="C85" s="240"/>
      <c r="D85" s="240"/>
      <c r="E85" s="71"/>
      <c r="F85" s="71"/>
      <c r="G85" s="246"/>
      <c r="H85" s="240"/>
      <c r="I85" s="240"/>
      <c r="J85" s="250"/>
    </row>
    <row r="86" spans="1:10" ht="15.75">
      <c r="A86" s="228" t="s">
        <v>436</v>
      </c>
      <c r="B86" s="88" t="s">
        <v>437</v>
      </c>
      <c r="C86" s="71"/>
      <c r="D86" s="71"/>
      <c r="E86" s="71"/>
      <c r="F86" s="71"/>
      <c r="G86" s="246"/>
      <c r="H86" s="240"/>
      <c r="I86" s="240"/>
      <c r="J86" s="250"/>
    </row>
    <row r="87" spans="1:10" ht="15.75">
      <c r="A87" s="228" t="s">
        <v>90</v>
      </c>
      <c r="B87" s="88" t="s">
        <v>1000</v>
      </c>
      <c r="C87" s="191">
        <v>0.27</v>
      </c>
      <c r="D87" s="62"/>
      <c r="E87" s="197">
        <f>E82*1.04</f>
        <v>6.535462614664536</v>
      </c>
      <c r="F87" s="71"/>
      <c r="G87" s="246"/>
      <c r="H87" s="248">
        <f>C87*E87*1000</f>
        <v>1764.574905959425</v>
      </c>
      <c r="I87" s="240"/>
      <c r="J87" s="251">
        <f>H87+I87</f>
        <v>1764.574905959425</v>
      </c>
    </row>
    <row r="88" spans="1:10" ht="15.75" hidden="1">
      <c r="A88" s="233" t="s">
        <v>92</v>
      </c>
      <c r="B88" s="41" t="s">
        <v>122</v>
      </c>
      <c r="C88" s="71"/>
      <c r="D88" s="71"/>
      <c r="E88" s="197"/>
      <c r="F88" s="71"/>
      <c r="G88" s="246"/>
      <c r="H88" s="240">
        <v>0</v>
      </c>
      <c r="I88" s="240"/>
      <c r="J88" s="250">
        <v>0</v>
      </c>
    </row>
    <row r="89" spans="1:10" ht="15.75" hidden="1">
      <c r="A89" s="233" t="s">
        <v>122</v>
      </c>
      <c r="B89" s="41"/>
      <c r="C89" s="71"/>
      <c r="D89" s="71"/>
      <c r="E89" s="197"/>
      <c r="F89" s="71"/>
      <c r="G89" s="246"/>
      <c r="H89" s="240">
        <v>0</v>
      </c>
      <c r="I89" s="240"/>
      <c r="J89" s="250">
        <v>0</v>
      </c>
    </row>
    <row r="90" spans="1:10" ht="15.75" hidden="1">
      <c r="A90" s="233" t="s">
        <v>100</v>
      </c>
      <c r="B90" s="41" t="s">
        <v>438</v>
      </c>
      <c r="C90" s="71"/>
      <c r="D90" s="71"/>
      <c r="E90" s="197"/>
      <c r="F90" s="71"/>
      <c r="G90" s="246"/>
      <c r="H90" s="240"/>
      <c r="I90" s="240"/>
      <c r="J90" s="250"/>
    </row>
    <row r="91" spans="1:10" ht="15.75" hidden="1">
      <c r="A91" s="233" t="s">
        <v>102</v>
      </c>
      <c r="B91" s="41" t="s">
        <v>439</v>
      </c>
      <c r="C91" s="71"/>
      <c r="D91" s="71"/>
      <c r="E91" s="197"/>
      <c r="F91" s="71"/>
      <c r="G91" s="246"/>
      <c r="H91" s="240"/>
      <c r="I91" s="240"/>
      <c r="J91" s="250"/>
    </row>
    <row r="92" spans="1:10" ht="15.75" hidden="1">
      <c r="A92" s="233" t="s">
        <v>109</v>
      </c>
      <c r="B92" s="41" t="s">
        <v>122</v>
      </c>
      <c r="C92" s="71"/>
      <c r="D92" s="71"/>
      <c r="E92" s="197"/>
      <c r="F92" s="71"/>
      <c r="G92" s="246"/>
      <c r="H92" s="240"/>
      <c r="I92" s="240"/>
      <c r="J92" s="250"/>
    </row>
    <row r="93" spans="1:10" ht="15.75" hidden="1">
      <c r="A93" s="233"/>
      <c r="B93" s="41"/>
      <c r="C93" s="71"/>
      <c r="D93" s="71"/>
      <c r="E93" s="197"/>
      <c r="F93" s="71"/>
      <c r="G93" s="246"/>
      <c r="H93" s="240"/>
      <c r="I93" s="240"/>
      <c r="J93" s="250"/>
    </row>
    <row r="94" spans="1:10" ht="15.75" hidden="1">
      <c r="A94" s="233" t="s">
        <v>85</v>
      </c>
      <c r="B94" s="41" t="s">
        <v>448</v>
      </c>
      <c r="C94" s="71"/>
      <c r="D94" s="71"/>
      <c r="E94" s="197"/>
      <c r="F94" s="71"/>
      <c r="G94" s="246"/>
      <c r="H94" s="240"/>
      <c r="I94" s="240"/>
      <c r="J94" s="250"/>
    </row>
    <row r="95" spans="1:10" ht="15.75" hidden="1">
      <c r="A95" s="233" t="s">
        <v>117</v>
      </c>
      <c r="B95" s="41" t="s">
        <v>439</v>
      </c>
      <c r="C95" s="71"/>
      <c r="D95" s="71"/>
      <c r="E95" s="197"/>
      <c r="F95" s="71"/>
      <c r="G95" s="246"/>
      <c r="H95" s="240"/>
      <c r="I95" s="240"/>
      <c r="J95" s="250"/>
    </row>
    <row r="96" spans="1:10" ht="15.75" hidden="1">
      <c r="A96" s="233" t="s">
        <v>203</v>
      </c>
      <c r="B96" s="41" t="s">
        <v>442</v>
      </c>
      <c r="C96" s="71"/>
      <c r="D96" s="71"/>
      <c r="E96" s="197"/>
      <c r="F96" s="71"/>
      <c r="G96" s="246"/>
      <c r="H96" s="240"/>
      <c r="I96" s="240"/>
      <c r="J96" s="250"/>
    </row>
    <row r="97" spans="1:10" ht="15.75" hidden="1">
      <c r="A97" s="233" t="s">
        <v>443</v>
      </c>
      <c r="B97" s="41" t="s">
        <v>122</v>
      </c>
      <c r="C97" s="71"/>
      <c r="D97" s="71"/>
      <c r="E97" s="197"/>
      <c r="F97" s="71"/>
      <c r="G97" s="246"/>
      <c r="H97" s="240"/>
      <c r="I97" s="240"/>
      <c r="J97" s="250"/>
    </row>
    <row r="98" spans="1:10" ht="15.75" hidden="1">
      <c r="A98" s="233" t="s">
        <v>122</v>
      </c>
      <c r="B98" s="41"/>
      <c r="C98" s="71"/>
      <c r="D98" s="71"/>
      <c r="E98" s="197"/>
      <c r="F98" s="71"/>
      <c r="G98" s="246"/>
      <c r="H98" s="240"/>
      <c r="I98" s="240"/>
      <c r="J98" s="250"/>
    </row>
    <row r="99" spans="1:10" ht="16.5" thickBot="1">
      <c r="A99" s="234" t="s">
        <v>444</v>
      </c>
      <c r="B99" s="235" t="s">
        <v>445</v>
      </c>
      <c r="C99" s="231">
        <f>C87</f>
        <v>0.27</v>
      </c>
      <c r="D99" s="232"/>
      <c r="E99" s="231">
        <f>E87</f>
        <v>6.535462614664536</v>
      </c>
      <c r="F99" s="232"/>
      <c r="G99" s="247"/>
      <c r="H99" s="252">
        <f>H87</f>
        <v>1764.574905959425</v>
      </c>
      <c r="I99" s="252"/>
      <c r="J99" s="254">
        <f>J87</f>
        <v>1764.574905959425</v>
      </c>
    </row>
    <row r="100" spans="1:10" ht="16.5" thickBot="1">
      <c r="A100" s="667" t="s">
        <v>1121</v>
      </c>
      <c r="B100" s="668"/>
      <c r="C100" s="668"/>
      <c r="D100" s="668"/>
      <c r="E100" s="668"/>
      <c r="F100" s="668"/>
      <c r="G100" s="668"/>
      <c r="H100" s="665"/>
      <c r="I100" s="665"/>
      <c r="J100" s="666"/>
    </row>
    <row r="101" spans="1:10" ht="33.75" customHeight="1">
      <c r="A101" s="236" t="s">
        <v>446</v>
      </c>
      <c r="B101" s="238" t="s">
        <v>447</v>
      </c>
      <c r="C101" s="242">
        <f>C104+C105+C106</f>
        <v>0.27</v>
      </c>
      <c r="D101" s="243"/>
      <c r="E101" s="242">
        <f>E104+E105+E106</f>
        <v>6.7968811192511174</v>
      </c>
      <c r="F101" s="237"/>
      <c r="G101" s="245"/>
      <c r="H101" s="242">
        <f>H104+H105+H106</f>
        <v>1835.1579021978018</v>
      </c>
      <c r="I101" s="243"/>
      <c r="J101" s="249">
        <f>J104+J105+J106</f>
        <v>1835.1579021978018</v>
      </c>
    </row>
    <row r="102" spans="1:10" ht="15.75">
      <c r="A102" s="228"/>
      <c r="B102" s="88"/>
      <c r="C102" s="71"/>
      <c r="D102" s="71"/>
      <c r="E102" s="71"/>
      <c r="F102" s="71"/>
      <c r="G102" s="246"/>
      <c r="H102" s="240"/>
      <c r="I102" s="240"/>
      <c r="J102" s="250"/>
    </row>
    <row r="103" spans="1:10" ht="15.75">
      <c r="A103" s="228" t="s">
        <v>436</v>
      </c>
      <c r="B103" s="88" t="s">
        <v>437</v>
      </c>
      <c r="C103" s="71"/>
      <c r="D103" s="71"/>
      <c r="E103" s="71"/>
      <c r="F103" s="71"/>
      <c r="G103" s="246"/>
      <c r="H103" s="240"/>
      <c r="I103" s="240"/>
      <c r="J103" s="250"/>
    </row>
    <row r="104" spans="1:10" ht="15.75">
      <c r="A104" s="228" t="s">
        <v>90</v>
      </c>
      <c r="B104" s="88" t="s">
        <v>1000</v>
      </c>
      <c r="C104" s="191">
        <v>0.27</v>
      </c>
      <c r="D104" s="62"/>
      <c r="E104" s="197">
        <f>E99*1.04</f>
        <v>6.7968811192511174</v>
      </c>
      <c r="F104" s="71"/>
      <c r="G104" s="246"/>
      <c r="H104" s="248">
        <f>C104*E104*1000</f>
        <v>1835.1579021978018</v>
      </c>
      <c r="I104" s="240"/>
      <c r="J104" s="251">
        <f>H104+I104</f>
        <v>1835.1579021978018</v>
      </c>
    </row>
    <row r="105" spans="1:10" ht="15.75" hidden="1">
      <c r="A105" s="233" t="s">
        <v>92</v>
      </c>
      <c r="B105" s="41" t="s">
        <v>122</v>
      </c>
      <c r="C105" s="71"/>
      <c r="D105" s="71"/>
      <c r="E105" s="197"/>
      <c r="F105" s="71"/>
      <c r="G105" s="246"/>
      <c r="H105" s="240">
        <v>0</v>
      </c>
      <c r="I105" s="240"/>
      <c r="J105" s="250">
        <v>0</v>
      </c>
    </row>
    <row r="106" spans="1:10" ht="15.75" hidden="1">
      <c r="A106" s="233" t="s">
        <v>122</v>
      </c>
      <c r="B106" s="41"/>
      <c r="C106" s="71"/>
      <c r="D106" s="71"/>
      <c r="E106" s="197"/>
      <c r="F106" s="71"/>
      <c r="G106" s="246"/>
      <c r="H106" s="240">
        <v>0</v>
      </c>
      <c r="I106" s="240"/>
      <c r="J106" s="250">
        <v>0</v>
      </c>
    </row>
    <row r="107" spans="1:10" ht="15.75" hidden="1">
      <c r="A107" s="233" t="s">
        <v>100</v>
      </c>
      <c r="B107" s="41" t="s">
        <v>438</v>
      </c>
      <c r="C107" s="71"/>
      <c r="D107" s="71"/>
      <c r="E107" s="197"/>
      <c r="F107" s="71"/>
      <c r="G107" s="246"/>
      <c r="H107" s="240"/>
      <c r="I107" s="240"/>
      <c r="J107" s="250"/>
    </row>
    <row r="108" spans="1:10" ht="15.75" hidden="1">
      <c r="A108" s="233" t="s">
        <v>102</v>
      </c>
      <c r="B108" s="41" t="s">
        <v>439</v>
      </c>
      <c r="C108" s="71"/>
      <c r="D108" s="71"/>
      <c r="E108" s="197"/>
      <c r="F108" s="71"/>
      <c r="G108" s="246"/>
      <c r="H108" s="240"/>
      <c r="I108" s="240"/>
      <c r="J108" s="250"/>
    </row>
    <row r="109" spans="1:10" ht="15.75" hidden="1">
      <c r="A109" s="233" t="s">
        <v>109</v>
      </c>
      <c r="B109" s="41" t="s">
        <v>122</v>
      </c>
      <c r="C109" s="71"/>
      <c r="D109" s="71"/>
      <c r="E109" s="197"/>
      <c r="F109" s="71"/>
      <c r="G109" s="246"/>
      <c r="H109" s="240"/>
      <c r="I109" s="240"/>
      <c r="J109" s="250"/>
    </row>
    <row r="110" spans="1:10" ht="15.75" hidden="1">
      <c r="A110" s="233"/>
      <c r="B110" s="41"/>
      <c r="C110" s="71"/>
      <c r="D110" s="71"/>
      <c r="E110" s="197"/>
      <c r="F110" s="71"/>
      <c r="G110" s="246"/>
      <c r="H110" s="240"/>
      <c r="I110" s="240"/>
      <c r="J110" s="250"/>
    </row>
    <row r="111" spans="1:10" ht="15.75" hidden="1">
      <c r="A111" s="233" t="s">
        <v>85</v>
      </c>
      <c r="B111" s="41" t="s">
        <v>448</v>
      </c>
      <c r="C111" s="71"/>
      <c r="D111" s="71"/>
      <c r="E111" s="197"/>
      <c r="F111" s="71"/>
      <c r="G111" s="246"/>
      <c r="H111" s="240"/>
      <c r="I111" s="240"/>
      <c r="J111" s="250"/>
    </row>
    <row r="112" spans="1:10" ht="15.75" hidden="1">
      <c r="A112" s="233" t="s">
        <v>117</v>
      </c>
      <c r="B112" s="41" t="s">
        <v>439</v>
      </c>
      <c r="C112" s="71"/>
      <c r="D112" s="71"/>
      <c r="E112" s="197"/>
      <c r="F112" s="71"/>
      <c r="G112" s="246"/>
      <c r="H112" s="240"/>
      <c r="I112" s="240"/>
      <c r="J112" s="250"/>
    </row>
    <row r="113" spans="1:14" ht="15.75" hidden="1">
      <c r="A113" s="233" t="s">
        <v>203</v>
      </c>
      <c r="B113" s="41" t="s">
        <v>442</v>
      </c>
      <c r="C113" s="71"/>
      <c r="D113" s="71"/>
      <c r="E113" s="197"/>
      <c r="F113" s="71"/>
      <c r="G113" s="246"/>
      <c r="H113" s="240"/>
      <c r="I113" s="240"/>
      <c r="J113" s="250"/>
    </row>
    <row r="114" spans="1:14" ht="15.75" hidden="1">
      <c r="A114" s="233" t="s">
        <v>443</v>
      </c>
      <c r="B114" s="41" t="s">
        <v>122</v>
      </c>
      <c r="C114" s="71"/>
      <c r="D114" s="71"/>
      <c r="E114" s="197"/>
      <c r="F114" s="71"/>
      <c r="G114" s="246"/>
      <c r="H114" s="240"/>
      <c r="I114" s="240"/>
      <c r="J114" s="250"/>
    </row>
    <row r="115" spans="1:14" ht="15.75" hidden="1">
      <c r="A115" s="233" t="s">
        <v>122</v>
      </c>
      <c r="B115" s="41"/>
      <c r="C115" s="71"/>
      <c r="D115" s="71"/>
      <c r="E115" s="197"/>
      <c r="F115" s="71"/>
      <c r="G115" s="246"/>
      <c r="H115" s="240"/>
      <c r="I115" s="240"/>
      <c r="J115" s="250"/>
    </row>
    <row r="116" spans="1:14" ht="16.5" thickBot="1">
      <c r="A116" s="234" t="s">
        <v>444</v>
      </c>
      <c r="B116" s="235" t="s">
        <v>445</v>
      </c>
      <c r="C116" s="231">
        <f>C104</f>
        <v>0.27</v>
      </c>
      <c r="D116" s="232"/>
      <c r="E116" s="231">
        <f>E104</f>
        <v>6.7968811192511174</v>
      </c>
      <c r="F116" s="232"/>
      <c r="G116" s="247"/>
      <c r="H116" s="252">
        <f>H104</f>
        <v>1835.1579021978018</v>
      </c>
      <c r="I116" s="252"/>
      <c r="J116" s="253">
        <f>J104</f>
        <v>1835.1579021978018</v>
      </c>
    </row>
    <row r="117" spans="1:14" ht="15.75">
      <c r="A117" s="22"/>
    </row>
    <row r="118" spans="1:14" ht="15.75">
      <c r="B118" s="55" t="s">
        <v>607</v>
      </c>
      <c r="C118" s="47"/>
      <c r="D118" s="47"/>
      <c r="E118" s="47"/>
      <c r="F118" s="659" t="s">
        <v>1132</v>
      </c>
      <c r="G118" s="659"/>
      <c r="H118" s="659"/>
      <c r="I118" s="659"/>
      <c r="J118" s="659"/>
    </row>
    <row r="119" spans="1:14" outlineLevel="1">
      <c r="C119" s="222" t="s">
        <v>1131</v>
      </c>
      <c r="D119" t="s">
        <v>449</v>
      </c>
      <c r="E119" t="s">
        <v>450</v>
      </c>
      <c r="F119" t="s">
        <v>451</v>
      </c>
      <c r="G119" t="s">
        <v>452</v>
      </c>
      <c r="H119" s="186" t="s">
        <v>999</v>
      </c>
      <c r="I119" t="s">
        <v>454</v>
      </c>
      <c r="K119" s="222" t="s">
        <v>455</v>
      </c>
      <c r="L119" s="222" t="s">
        <v>449</v>
      </c>
      <c r="M119" s="222" t="s">
        <v>451</v>
      </c>
      <c r="N119" s="222" t="s">
        <v>453</v>
      </c>
    </row>
    <row r="120" spans="1:14" outlineLevel="1">
      <c r="A120" s="20">
        <v>1</v>
      </c>
      <c r="C120" s="90" t="s">
        <v>456</v>
      </c>
      <c r="D120" s="224">
        <v>70950</v>
      </c>
      <c r="F120" s="222">
        <v>4.4119700000000002</v>
      </c>
      <c r="H120" s="221">
        <f>D120*F120</f>
        <v>313029.27150000003</v>
      </c>
      <c r="I120"/>
      <c r="J120" s="91"/>
      <c r="K120" s="90" t="s">
        <v>456</v>
      </c>
      <c r="L120" s="222">
        <v>70950</v>
      </c>
      <c r="M120" s="222">
        <v>4.4119700000000002</v>
      </c>
      <c r="N120" s="224">
        <f>L120*M120</f>
        <v>313029.27150000003</v>
      </c>
    </row>
    <row r="121" spans="1:14" outlineLevel="1">
      <c r="A121" s="20">
        <v>2</v>
      </c>
      <c r="C121" s="90" t="s">
        <v>457</v>
      </c>
      <c r="D121" s="224">
        <v>67381</v>
      </c>
      <c r="F121" s="222">
        <v>5.6517900000000001</v>
      </c>
      <c r="H121" s="221">
        <f t="shared" ref="H121:H131" si="0">D121*F121</f>
        <v>380823.26199000003</v>
      </c>
      <c r="I121"/>
      <c r="J121" s="91"/>
      <c r="K121" s="90" t="s">
        <v>457</v>
      </c>
      <c r="L121" s="222">
        <v>67381</v>
      </c>
      <c r="M121" s="222">
        <v>5.6517900000000001</v>
      </c>
      <c r="N121" s="224">
        <f t="shared" ref="N121:N131" si="1">L121*M121</f>
        <v>380823.26199000003</v>
      </c>
    </row>
    <row r="122" spans="1:14" outlineLevel="1">
      <c r="A122" s="20">
        <v>3</v>
      </c>
      <c r="C122" s="90" t="s">
        <v>458</v>
      </c>
      <c r="D122" s="224">
        <v>77224</v>
      </c>
      <c r="F122" s="222">
        <v>5.3576499999999996</v>
      </c>
      <c r="H122" s="221">
        <f t="shared" si="0"/>
        <v>413739.16359999997</v>
      </c>
      <c r="I122"/>
      <c r="J122" s="91"/>
      <c r="K122" s="90" t="s">
        <v>458</v>
      </c>
      <c r="L122" s="222">
        <v>77224</v>
      </c>
      <c r="M122" s="222">
        <v>5.3576499999999996</v>
      </c>
      <c r="N122" s="224">
        <f t="shared" si="1"/>
        <v>413739.16359999997</v>
      </c>
    </row>
    <row r="123" spans="1:14" outlineLevel="1">
      <c r="A123" s="20">
        <v>4</v>
      </c>
      <c r="C123" s="90" t="s">
        <v>459</v>
      </c>
      <c r="D123" s="224">
        <v>71747</v>
      </c>
      <c r="F123" s="222">
        <v>5.4119700000000002</v>
      </c>
      <c r="H123" s="221">
        <f t="shared" si="0"/>
        <v>388292.61158999999</v>
      </c>
      <c r="I123"/>
      <c r="J123" s="91"/>
      <c r="K123" s="90" t="s">
        <v>459</v>
      </c>
      <c r="L123" s="222">
        <v>71747</v>
      </c>
      <c r="M123" s="222">
        <v>5.4119700000000002</v>
      </c>
      <c r="N123" s="224">
        <f t="shared" si="1"/>
        <v>388292.61158999999</v>
      </c>
    </row>
    <row r="124" spans="1:14" outlineLevel="1">
      <c r="A124" s="20">
        <v>5</v>
      </c>
      <c r="C124" s="90" t="s">
        <v>460</v>
      </c>
      <c r="D124" s="224">
        <v>56476</v>
      </c>
      <c r="F124" s="222">
        <v>5.3518400000000002</v>
      </c>
      <c r="H124" s="221">
        <f t="shared" si="0"/>
        <v>302250.51584000001</v>
      </c>
      <c r="I124"/>
      <c r="J124" s="91"/>
      <c r="K124" s="90" t="s">
        <v>460</v>
      </c>
      <c r="L124" s="222">
        <v>56476</v>
      </c>
      <c r="M124" s="222">
        <v>5.3518400000000002</v>
      </c>
      <c r="N124" s="224">
        <f t="shared" si="1"/>
        <v>302250.51584000001</v>
      </c>
    </row>
    <row r="125" spans="1:14" outlineLevel="1">
      <c r="A125" s="20">
        <v>6</v>
      </c>
      <c r="C125" s="90" t="s">
        <v>461</v>
      </c>
      <c r="D125" s="224">
        <v>59918</v>
      </c>
      <c r="F125" s="222">
        <v>5.60581</v>
      </c>
      <c r="H125" s="221">
        <f t="shared" si="0"/>
        <v>335888.92358</v>
      </c>
      <c r="I125"/>
      <c r="J125" s="91"/>
      <c r="K125" s="90" t="s">
        <v>461</v>
      </c>
      <c r="L125" s="222">
        <v>59918</v>
      </c>
      <c r="M125" s="222">
        <v>5.60581</v>
      </c>
      <c r="N125" s="224">
        <f t="shared" si="1"/>
        <v>335888.92358</v>
      </c>
    </row>
    <row r="126" spans="1:14" outlineLevel="1">
      <c r="A126" s="20">
        <v>7</v>
      </c>
      <c r="C126" s="90" t="s">
        <v>462</v>
      </c>
      <c r="D126" s="224">
        <v>23582</v>
      </c>
      <c r="F126" s="222">
        <v>6.0740400000000001</v>
      </c>
      <c r="H126" s="221">
        <f t="shared" si="0"/>
        <v>143238.01128000001</v>
      </c>
      <c r="I126"/>
      <c r="J126" s="91"/>
      <c r="K126" s="90" t="s">
        <v>462</v>
      </c>
      <c r="L126" s="222">
        <v>23582</v>
      </c>
      <c r="M126" s="222">
        <v>6.0740400000000001</v>
      </c>
      <c r="N126" s="224">
        <f t="shared" si="1"/>
        <v>143238.01128000001</v>
      </c>
    </row>
    <row r="127" spans="1:14" outlineLevel="1">
      <c r="A127" s="20">
        <v>8</v>
      </c>
      <c r="C127" s="90" t="s">
        <v>463</v>
      </c>
      <c r="D127" s="224">
        <v>62053</v>
      </c>
      <c r="F127" s="222">
        <v>5.8395700000000001</v>
      </c>
      <c r="H127" s="221">
        <f t="shared" si="0"/>
        <v>362362.83721000003</v>
      </c>
      <c r="I127"/>
      <c r="J127" s="91"/>
      <c r="K127" s="90" t="s">
        <v>463</v>
      </c>
      <c r="L127" s="222">
        <v>62053</v>
      </c>
      <c r="M127" s="222">
        <v>5.8395700000000001</v>
      </c>
      <c r="N127" s="224">
        <f t="shared" si="1"/>
        <v>362362.83721000003</v>
      </c>
    </row>
    <row r="128" spans="1:14" outlineLevel="1">
      <c r="A128" s="20">
        <v>9</v>
      </c>
      <c r="C128" s="90" t="s">
        <v>464</v>
      </c>
      <c r="D128" s="224">
        <v>75440</v>
      </c>
      <c r="F128" s="222">
        <v>5.8988199999999997</v>
      </c>
      <c r="H128" s="221">
        <f t="shared" si="0"/>
        <v>445006.98079999996</v>
      </c>
      <c r="I128"/>
      <c r="J128" s="91"/>
      <c r="K128" s="90" t="s">
        <v>464</v>
      </c>
      <c r="L128" s="222">
        <v>75440</v>
      </c>
      <c r="M128" s="222">
        <v>5.8988199999999997</v>
      </c>
      <c r="N128" s="224">
        <f t="shared" si="1"/>
        <v>445006.98079999996</v>
      </c>
    </row>
    <row r="129" spans="1:14" outlineLevel="1">
      <c r="A129" s="20">
        <v>10</v>
      </c>
      <c r="C129" s="90" t="s">
        <v>465</v>
      </c>
      <c r="D129" s="224">
        <v>82444</v>
      </c>
      <c r="F129" s="222">
        <v>5.7252000000000001</v>
      </c>
      <c r="H129" s="221">
        <f t="shared" si="0"/>
        <v>472008.38880000002</v>
      </c>
      <c r="I129"/>
      <c r="J129" s="91"/>
      <c r="K129" s="90" t="s">
        <v>465</v>
      </c>
      <c r="L129" s="222">
        <v>82444</v>
      </c>
      <c r="M129" s="222">
        <v>5.7252000000000001</v>
      </c>
      <c r="N129" s="224">
        <f t="shared" si="1"/>
        <v>472008.38880000002</v>
      </c>
    </row>
    <row r="130" spans="1:14" outlineLevel="1">
      <c r="A130" s="20">
        <v>11</v>
      </c>
      <c r="C130" s="90" t="s">
        <v>466</v>
      </c>
      <c r="D130" s="224">
        <v>82606</v>
      </c>
      <c r="F130" s="222">
        <v>5.7073600000000004</v>
      </c>
      <c r="H130" s="221">
        <f t="shared" si="0"/>
        <v>471462.18016000005</v>
      </c>
      <c r="I130"/>
      <c r="J130" s="91"/>
      <c r="K130" s="90" t="s">
        <v>466</v>
      </c>
      <c r="L130" s="222">
        <v>82606</v>
      </c>
      <c r="M130" s="222">
        <v>5.7073600000000004</v>
      </c>
      <c r="N130" s="224">
        <f t="shared" si="1"/>
        <v>471462.18016000005</v>
      </c>
    </row>
    <row r="131" spans="1:14" outlineLevel="1">
      <c r="A131" s="20">
        <v>12</v>
      </c>
      <c r="B131" s="47"/>
      <c r="C131" s="90" t="s">
        <v>379</v>
      </c>
      <c r="D131" s="224">
        <v>82900</v>
      </c>
      <c r="E131" s="47"/>
      <c r="F131" s="222">
        <v>6.0024699999999998</v>
      </c>
      <c r="G131" s="47"/>
      <c r="H131" s="221">
        <f t="shared" si="0"/>
        <v>497604.76299999998</v>
      </c>
      <c r="I131" s="92"/>
      <c r="J131" s="91"/>
      <c r="K131" s="90" t="s">
        <v>379</v>
      </c>
      <c r="L131" s="223">
        <v>82900</v>
      </c>
      <c r="M131" s="222">
        <v>6.0024699999999998</v>
      </c>
      <c r="N131" s="224">
        <f t="shared" si="1"/>
        <v>497604.76299999998</v>
      </c>
    </row>
    <row r="132" spans="1:14" outlineLevel="1">
      <c r="A132" s="20">
        <v>13</v>
      </c>
      <c r="B132" s="47"/>
      <c r="C132" s="47"/>
      <c r="D132" s="47"/>
      <c r="E132" s="47"/>
      <c r="F132" s="47"/>
      <c r="G132" s="47"/>
      <c r="H132" s="91"/>
      <c r="I132" s="92"/>
      <c r="J132" s="91"/>
      <c r="K132" s="47"/>
      <c r="M132" s="47"/>
    </row>
    <row r="133" spans="1:14" outlineLevel="1">
      <c r="B133" s="47"/>
      <c r="C133" s="47"/>
      <c r="D133" s="47"/>
      <c r="E133" s="47"/>
      <c r="F133" s="47"/>
      <c r="G133" s="47"/>
      <c r="H133" s="91"/>
      <c r="I133" s="91"/>
      <c r="J133" s="47"/>
      <c r="K133" s="47"/>
      <c r="M133" s="47"/>
    </row>
    <row r="134" spans="1:14" outlineLevel="1">
      <c r="B134" s="47"/>
      <c r="C134" s="47"/>
      <c r="D134" s="47"/>
      <c r="E134" s="47"/>
      <c r="F134" s="47"/>
      <c r="G134" s="47"/>
      <c r="H134" s="91"/>
      <c r="I134" s="91"/>
      <c r="J134" s="47"/>
      <c r="K134" s="47"/>
      <c r="M134" s="47"/>
    </row>
    <row r="135" spans="1:14" outlineLevel="1">
      <c r="B135" s="93" t="s">
        <v>467</v>
      </c>
      <c r="C135" s="94"/>
      <c r="D135" s="95">
        <f>D120+D121+D122+D123+D124+D125+D126+D127+D128+D129+D130+D131</f>
        <v>812721</v>
      </c>
      <c r="E135" s="95">
        <v>0</v>
      </c>
      <c r="F135" s="95">
        <f>(F120+F121+F122+F123+F124+F125+F126+F127+F128+F129+F130+F131)/12</f>
        <v>5.5865408333333342</v>
      </c>
      <c r="G135" s="95">
        <v>0</v>
      </c>
      <c r="H135" s="96">
        <v>3808178.8436099999</v>
      </c>
      <c r="I135" s="96">
        <v>0</v>
      </c>
      <c r="J135" s="96"/>
      <c r="K135" s="96"/>
      <c r="L135" s="96">
        <f>L120+L121+L122+L123+L124+L125+L126+L127+L128+L129+L130+L131</f>
        <v>812721</v>
      </c>
      <c r="M135" s="95">
        <f>(M120+M121+M122+M123+M124+M125+M126+M127+M128+M129+M130+M131)/12</f>
        <v>5.5865408333333342</v>
      </c>
      <c r="N135" s="225">
        <f>N120+N121+N122+N123+N124+N125+N126+N127+N128+N129+N130+N131</f>
        <v>4525706.9093500003</v>
      </c>
    </row>
    <row r="136" spans="1:14" outlineLevel="1">
      <c r="B136" s="97"/>
      <c r="C136" s="97"/>
      <c r="D136" s="98"/>
      <c r="E136" s="98"/>
      <c r="F136" s="98"/>
      <c r="G136" s="98"/>
      <c r="H136" s="98"/>
      <c r="I136" s="98"/>
      <c r="J136" s="47"/>
      <c r="N136" s="130">
        <f>N135/1000</f>
        <v>4525.7069093500004</v>
      </c>
    </row>
    <row r="137" spans="1:14" outlineLevel="1">
      <c r="B137" s="98"/>
      <c r="C137" s="98"/>
      <c r="D137" s="98">
        <f>D135+E135</f>
        <v>812721</v>
      </c>
      <c r="E137" s="98">
        <v>0</v>
      </c>
      <c r="F137" s="98"/>
      <c r="G137" s="98"/>
      <c r="H137" s="98"/>
      <c r="I137" s="47"/>
      <c r="J137" s="47"/>
      <c r="L137" s="20">
        <f>116250/1000</f>
        <v>116.25</v>
      </c>
      <c r="M137" s="20">
        <v>5.3257000000000003</v>
      </c>
      <c r="N137" s="20">
        <f>L137*M137</f>
        <v>619.11262500000009</v>
      </c>
    </row>
    <row r="138" spans="1:14" outlineLevel="1">
      <c r="B138" s="47"/>
      <c r="C138" s="47"/>
      <c r="D138" s="47"/>
      <c r="E138" s="47"/>
      <c r="F138" s="47"/>
      <c r="G138" s="47"/>
      <c r="H138" s="47"/>
      <c r="I138" s="47"/>
      <c r="J138" s="47"/>
      <c r="L138" s="20">
        <f>(L126+L127+L128+L129+L130+L131)/1000</f>
        <v>409.02499999999998</v>
      </c>
      <c r="M138" s="20">
        <v>5.32</v>
      </c>
      <c r="N138" s="20">
        <f>L138*M138</f>
        <v>2176.0129999999999</v>
      </c>
    </row>
    <row r="139" spans="1:14" ht="15.75">
      <c r="B139" s="55" t="s">
        <v>607</v>
      </c>
      <c r="C139" s="47"/>
      <c r="D139" s="47"/>
      <c r="E139" s="47"/>
      <c r="F139" s="659" t="s">
        <v>1132</v>
      </c>
      <c r="G139" s="659"/>
      <c r="H139" s="659"/>
      <c r="I139" s="659"/>
      <c r="J139" s="659"/>
      <c r="L139" s="20">
        <f>L137+L138</f>
        <v>525.27499999999998</v>
      </c>
      <c r="N139" s="20">
        <f>N137+N138</f>
        <v>2795.1256250000001</v>
      </c>
    </row>
    <row r="141" spans="1:14">
      <c r="N141" s="20">
        <f>N136-N139</f>
        <v>1730.5812843500003</v>
      </c>
    </row>
  </sheetData>
  <sortState ref="C122:C131">
    <sortCondition ref="C121:C131"/>
  </sortState>
  <mergeCells count="24">
    <mergeCell ref="C7:C9"/>
    <mergeCell ref="A32:J32"/>
    <mergeCell ref="A1:J1"/>
    <mergeCell ref="A4:J4"/>
    <mergeCell ref="B6:B13"/>
    <mergeCell ref="D6:D13"/>
    <mergeCell ref="E6:G7"/>
    <mergeCell ref="H6:J6"/>
    <mergeCell ref="H7:J7"/>
    <mergeCell ref="E8:E10"/>
    <mergeCell ref="F8:G8"/>
    <mergeCell ref="H8:H13"/>
    <mergeCell ref="I8:I13"/>
    <mergeCell ref="J8:J13"/>
    <mergeCell ref="E11:E13"/>
    <mergeCell ref="G11:G13"/>
    <mergeCell ref="C10:C11"/>
    <mergeCell ref="F139:J139"/>
    <mergeCell ref="A15:J15"/>
    <mergeCell ref="A49:J49"/>
    <mergeCell ref="A66:J66"/>
    <mergeCell ref="A83:J83"/>
    <mergeCell ref="A100:J100"/>
    <mergeCell ref="F118:J118"/>
  </mergeCells>
  <pageMargins left="0.9055118110236221" right="0.51181102362204722" top="0.55118110236220474" bottom="0.55118110236220474" header="0.35433070866141736" footer="0.35433070866141736"/>
  <pageSetup paperSize="9" scale="60" fitToWidth="0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MJ62"/>
  <sheetViews>
    <sheetView workbookViewId="0">
      <selection sqref="A1:T15"/>
    </sheetView>
  </sheetViews>
  <sheetFormatPr defaultRowHeight="15"/>
  <cols>
    <col min="1" max="1" width="8.5" style="20" customWidth="1"/>
    <col min="2" max="2" width="23.5" style="20" customWidth="1"/>
    <col min="3" max="4" width="8.625" style="20" customWidth="1"/>
    <col min="5" max="5" width="11.125" style="20" customWidth="1"/>
    <col min="6" max="20" width="8.625" style="20" customWidth="1"/>
    <col min="21" max="1024" width="8.125" style="20" customWidth="1"/>
  </cols>
  <sheetData>
    <row r="1" spans="1:20" ht="15.75">
      <c r="A1" s="581" t="s">
        <v>468</v>
      </c>
      <c r="B1" s="581"/>
      <c r="C1" s="581"/>
      <c r="D1" s="581"/>
      <c r="E1" s="581"/>
      <c r="F1" s="581"/>
      <c r="G1" s="581"/>
      <c r="H1" s="581"/>
      <c r="I1" s="581"/>
      <c r="J1" s="581"/>
      <c r="K1" s="581"/>
      <c r="L1" s="581"/>
      <c r="M1" s="581"/>
      <c r="N1" s="581"/>
      <c r="O1" s="581"/>
      <c r="P1" s="581"/>
      <c r="Q1" s="581"/>
      <c r="R1" s="581"/>
      <c r="S1" s="581"/>
      <c r="T1" s="581"/>
    </row>
    <row r="2" spans="1:20" ht="15.75">
      <c r="A2" s="21"/>
    </row>
    <row r="3" spans="1:20" ht="15.75">
      <c r="A3" s="22"/>
    </row>
    <row r="4" spans="1:20" ht="15.75">
      <c r="A4" s="582" t="s">
        <v>469</v>
      </c>
      <c r="B4" s="582"/>
      <c r="C4" s="582"/>
      <c r="D4" s="582"/>
      <c r="E4" s="582"/>
      <c r="F4" s="582"/>
      <c r="G4" s="582"/>
      <c r="H4" s="582"/>
      <c r="I4" s="582"/>
      <c r="J4" s="582"/>
      <c r="K4" s="582"/>
      <c r="L4" s="582"/>
      <c r="M4" s="582"/>
      <c r="N4" s="582"/>
      <c r="O4" s="582"/>
      <c r="P4" s="582"/>
      <c r="Q4" s="582"/>
      <c r="R4" s="582"/>
      <c r="S4" s="582"/>
      <c r="T4" s="582"/>
    </row>
    <row r="5" spans="1:20" ht="16.5" thickBot="1">
      <c r="A5" s="59"/>
    </row>
    <row r="6" spans="1:20" ht="30.75" customHeight="1">
      <c r="A6" s="655" t="s">
        <v>470</v>
      </c>
      <c r="B6" s="674" t="s">
        <v>471</v>
      </c>
      <c r="C6" s="655" t="s">
        <v>1119</v>
      </c>
      <c r="D6" s="656"/>
      <c r="E6" s="657"/>
      <c r="F6" s="675" t="s">
        <v>987</v>
      </c>
      <c r="G6" s="656"/>
      <c r="H6" s="674"/>
      <c r="I6" s="655" t="s">
        <v>988</v>
      </c>
      <c r="J6" s="656"/>
      <c r="K6" s="674"/>
      <c r="L6" s="655" t="s">
        <v>989</v>
      </c>
      <c r="M6" s="656"/>
      <c r="N6" s="657"/>
      <c r="O6" s="675" t="s">
        <v>990</v>
      </c>
      <c r="P6" s="656"/>
      <c r="Q6" s="674"/>
      <c r="R6" s="655" t="s">
        <v>1121</v>
      </c>
      <c r="S6" s="656"/>
      <c r="T6" s="657"/>
    </row>
    <row r="7" spans="1:20" ht="101.65" customHeight="1">
      <c r="A7" s="673"/>
      <c r="B7" s="654"/>
      <c r="C7" s="283" t="s">
        <v>472</v>
      </c>
      <c r="D7" s="28" t="s">
        <v>473</v>
      </c>
      <c r="E7" s="284" t="s">
        <v>474</v>
      </c>
      <c r="F7" s="28" t="s">
        <v>472</v>
      </c>
      <c r="G7" s="28" t="s">
        <v>473</v>
      </c>
      <c r="H7" s="282" t="s">
        <v>474</v>
      </c>
      <c r="I7" s="283" t="s">
        <v>472</v>
      </c>
      <c r="J7" s="28" t="s">
        <v>473</v>
      </c>
      <c r="K7" s="282" t="s">
        <v>474</v>
      </c>
      <c r="L7" s="283" t="s">
        <v>472</v>
      </c>
      <c r="M7" s="28" t="s">
        <v>473</v>
      </c>
      <c r="N7" s="284" t="s">
        <v>474</v>
      </c>
      <c r="O7" s="28" t="s">
        <v>472</v>
      </c>
      <c r="P7" s="28" t="s">
        <v>473</v>
      </c>
      <c r="Q7" s="282" t="s">
        <v>474</v>
      </c>
      <c r="R7" s="283" t="s">
        <v>472</v>
      </c>
      <c r="S7" s="28" t="s">
        <v>473</v>
      </c>
      <c r="T7" s="284" t="s">
        <v>474</v>
      </c>
    </row>
    <row r="8" spans="1:20" ht="34.5">
      <c r="A8" s="283"/>
      <c r="B8" s="282"/>
      <c r="C8" s="283" t="s">
        <v>475</v>
      </c>
      <c r="D8" s="28" t="s">
        <v>476</v>
      </c>
      <c r="E8" s="284" t="s">
        <v>297</v>
      </c>
      <c r="F8" s="28" t="s">
        <v>475</v>
      </c>
      <c r="G8" s="28" t="s">
        <v>476</v>
      </c>
      <c r="H8" s="292" t="s">
        <v>297</v>
      </c>
      <c r="I8" s="283" t="s">
        <v>475</v>
      </c>
      <c r="J8" s="28" t="s">
        <v>476</v>
      </c>
      <c r="K8" s="292" t="s">
        <v>297</v>
      </c>
      <c r="L8" s="283" t="s">
        <v>475</v>
      </c>
      <c r="M8" s="28" t="s">
        <v>476</v>
      </c>
      <c r="N8" s="295" t="s">
        <v>297</v>
      </c>
      <c r="O8" s="28" t="s">
        <v>475</v>
      </c>
      <c r="P8" s="28" t="s">
        <v>476</v>
      </c>
      <c r="Q8" s="292" t="s">
        <v>297</v>
      </c>
      <c r="R8" s="283" t="s">
        <v>475</v>
      </c>
      <c r="S8" s="28" t="s">
        <v>476</v>
      </c>
      <c r="T8" s="295" t="s">
        <v>297</v>
      </c>
    </row>
    <row r="9" spans="1:20" ht="15.75">
      <c r="A9" s="283">
        <v>1</v>
      </c>
      <c r="B9" s="282">
        <v>2</v>
      </c>
      <c r="C9" s="283">
        <v>3</v>
      </c>
      <c r="D9" s="28">
        <v>4</v>
      </c>
      <c r="E9" s="284">
        <v>5</v>
      </c>
      <c r="F9" s="283">
        <v>3</v>
      </c>
      <c r="G9" s="28">
        <v>4</v>
      </c>
      <c r="H9" s="284">
        <v>5</v>
      </c>
      <c r="I9" s="283">
        <v>3</v>
      </c>
      <c r="J9" s="28">
        <v>4</v>
      </c>
      <c r="K9" s="284">
        <v>5</v>
      </c>
      <c r="L9" s="283">
        <v>3</v>
      </c>
      <c r="M9" s="28">
        <v>4</v>
      </c>
      <c r="N9" s="284">
        <v>5</v>
      </c>
      <c r="O9" s="283">
        <v>3</v>
      </c>
      <c r="P9" s="28">
        <v>4</v>
      </c>
      <c r="Q9" s="284">
        <v>5</v>
      </c>
      <c r="R9" s="283">
        <v>3</v>
      </c>
      <c r="S9" s="28">
        <v>4</v>
      </c>
      <c r="T9" s="284">
        <v>5</v>
      </c>
    </row>
    <row r="10" spans="1:20" ht="39.75" customHeight="1">
      <c r="A10" s="233">
        <v>1</v>
      </c>
      <c r="B10" s="30" t="s">
        <v>477</v>
      </c>
      <c r="C10" s="285">
        <f>C47</f>
        <v>35744</v>
      </c>
      <c r="D10" s="281">
        <f>E10/C10*1000</f>
        <v>29.105373489256941</v>
      </c>
      <c r="E10" s="286">
        <f>E47/1000</f>
        <v>1040.34247</v>
      </c>
      <c r="F10" s="301">
        <v>40500</v>
      </c>
      <c r="G10" s="281">
        <f>D10*1.04</f>
        <v>30.26958842882722</v>
      </c>
      <c r="H10" s="302">
        <f>F10*G10/1000</f>
        <v>1225.9183313675026</v>
      </c>
      <c r="I10" s="303">
        <v>40500</v>
      </c>
      <c r="J10" s="281">
        <f>G10*1.04</f>
        <v>31.480371965980311</v>
      </c>
      <c r="K10" s="302">
        <f>I10*J10/1000</f>
        <v>1274.9550646222026</v>
      </c>
      <c r="L10" s="303">
        <v>40500</v>
      </c>
      <c r="M10" s="281">
        <f>J10*1.04</f>
        <v>32.739586844619524</v>
      </c>
      <c r="N10" s="304">
        <f>L10*M10/1000</f>
        <v>1325.9532672070907</v>
      </c>
      <c r="O10" s="301">
        <v>40500</v>
      </c>
      <c r="P10" s="281">
        <f>M10*1.04</f>
        <v>34.049170318404308</v>
      </c>
      <c r="Q10" s="302">
        <f>O10*P10/1000</f>
        <v>1378.9913978953746</v>
      </c>
      <c r="R10" s="303">
        <v>40500</v>
      </c>
      <c r="S10" s="281">
        <f>P10*1.04</f>
        <v>35.411137131140478</v>
      </c>
      <c r="T10" s="304">
        <f>R10*S10/1000</f>
        <v>1434.1510538111893</v>
      </c>
    </row>
    <row r="11" spans="1:20" ht="35.85" customHeight="1">
      <c r="A11" s="233" t="s">
        <v>436</v>
      </c>
      <c r="B11" s="30" t="s">
        <v>478</v>
      </c>
      <c r="C11" s="285"/>
      <c r="D11" s="301"/>
      <c r="E11" s="305"/>
      <c r="F11" s="301"/>
      <c r="G11" s="281"/>
      <c r="H11" s="302"/>
      <c r="I11" s="303"/>
      <c r="J11" s="281"/>
      <c r="K11" s="302"/>
      <c r="L11" s="303"/>
      <c r="M11" s="301"/>
      <c r="N11" s="304"/>
      <c r="O11" s="301"/>
      <c r="P11" s="301"/>
      <c r="Q11" s="302"/>
      <c r="R11" s="303"/>
      <c r="S11" s="301"/>
      <c r="T11" s="304"/>
    </row>
    <row r="12" spans="1:20" ht="34.9" customHeight="1">
      <c r="A12" s="233" t="s">
        <v>100</v>
      </c>
      <c r="B12" s="30" t="s">
        <v>479</v>
      </c>
      <c r="C12" s="287">
        <f>C62</f>
        <v>9200</v>
      </c>
      <c r="D12" s="281">
        <f>D62</f>
        <v>29.060833333333335</v>
      </c>
      <c r="E12" s="286">
        <f>E62/1000</f>
        <v>267.33449999999999</v>
      </c>
      <c r="F12" s="306">
        <v>9400</v>
      </c>
      <c r="G12" s="281">
        <f>G10</f>
        <v>30.26958842882722</v>
      </c>
      <c r="H12" s="302">
        <f>G12*F12/1000</f>
        <v>284.53413123097585</v>
      </c>
      <c r="I12" s="307">
        <v>9400</v>
      </c>
      <c r="J12" s="281">
        <f>J10</f>
        <v>31.480371965980311</v>
      </c>
      <c r="K12" s="302">
        <f>J12*I12/1000</f>
        <v>295.91549648021493</v>
      </c>
      <c r="L12" s="307">
        <v>9400</v>
      </c>
      <c r="M12" s="281">
        <f>M10</f>
        <v>32.739586844619524</v>
      </c>
      <c r="N12" s="304">
        <f>M12*L12/1000</f>
        <v>307.75211633942354</v>
      </c>
      <c r="O12" s="306">
        <v>9400</v>
      </c>
      <c r="P12" s="281">
        <f>P10</f>
        <v>34.049170318404308</v>
      </c>
      <c r="Q12" s="302">
        <f>P12*O12/1000</f>
        <v>320.06220099300049</v>
      </c>
      <c r="R12" s="307">
        <v>9400</v>
      </c>
      <c r="S12" s="281">
        <f>S10</f>
        <v>35.411137131140478</v>
      </c>
      <c r="T12" s="304">
        <f>S12*R12/1000</f>
        <v>332.86468903272049</v>
      </c>
    </row>
    <row r="13" spans="1:20" ht="35.85" customHeight="1">
      <c r="A13" s="233" t="s">
        <v>480</v>
      </c>
      <c r="B13" s="30" t="s">
        <v>481</v>
      </c>
      <c r="C13" s="288"/>
      <c r="D13" s="41"/>
      <c r="E13" s="289"/>
      <c r="F13" s="41"/>
      <c r="G13" s="41"/>
      <c r="H13" s="187"/>
      <c r="I13" s="288"/>
      <c r="J13" s="41"/>
      <c r="K13" s="187" t="s">
        <v>482</v>
      </c>
      <c r="L13" s="288"/>
      <c r="M13" s="41"/>
      <c r="N13" s="296" t="s">
        <v>482</v>
      </c>
      <c r="O13" s="41"/>
      <c r="P13" s="41"/>
      <c r="Q13" s="187" t="s">
        <v>482</v>
      </c>
      <c r="R13" s="288"/>
      <c r="S13" s="41"/>
      <c r="T13" s="296" t="s">
        <v>482</v>
      </c>
    </row>
    <row r="14" spans="1:20" ht="15.75">
      <c r="A14" s="233" t="s">
        <v>483</v>
      </c>
      <c r="B14" s="30" t="s">
        <v>484</v>
      </c>
      <c r="C14" s="288"/>
      <c r="D14" s="41"/>
      <c r="E14" s="289"/>
      <c r="F14" s="41"/>
      <c r="G14" s="41"/>
      <c r="H14" s="294"/>
      <c r="I14" s="288"/>
      <c r="J14" s="41"/>
      <c r="K14" s="294"/>
      <c r="L14" s="288"/>
      <c r="M14" s="41"/>
      <c r="N14" s="297"/>
      <c r="O14" s="41"/>
      <c r="P14" s="41"/>
      <c r="Q14" s="294"/>
      <c r="R14" s="288"/>
      <c r="S14" s="41"/>
      <c r="T14" s="297"/>
    </row>
    <row r="15" spans="1:20" ht="28.9" customHeight="1" thickBot="1">
      <c r="A15" s="200">
        <v>2</v>
      </c>
      <c r="B15" s="299" t="s">
        <v>485</v>
      </c>
      <c r="C15" s="290"/>
      <c r="D15" s="235"/>
      <c r="E15" s="291"/>
      <c r="F15" s="235"/>
      <c r="G15" s="235"/>
      <c r="H15" s="300"/>
      <c r="I15" s="290"/>
      <c r="J15" s="235"/>
      <c r="K15" s="300"/>
      <c r="L15" s="290"/>
      <c r="M15" s="235"/>
      <c r="N15" s="298"/>
      <c r="O15" s="235"/>
      <c r="P15" s="235"/>
      <c r="Q15" s="300"/>
      <c r="R15" s="290"/>
      <c r="S15" s="235"/>
      <c r="T15" s="298"/>
    </row>
    <row r="16" spans="1:20" ht="15.75">
      <c r="A16" s="22"/>
    </row>
    <row r="17" spans="1:19" ht="15.75">
      <c r="A17" s="22"/>
    </row>
    <row r="18" spans="1:19" ht="15.75">
      <c r="A18" s="22"/>
      <c r="B18" s="72">
        <f>'Таблица 4.1'!B42</f>
        <v>0</v>
      </c>
      <c r="E18" s="73">
        <f>'Таблица 4.1'!AE42</f>
        <v>0</v>
      </c>
      <c r="F18" s="73"/>
      <c r="G18" s="73"/>
    </row>
    <row r="19" spans="1:19" ht="15.75">
      <c r="A19" s="22"/>
    </row>
    <row r="20" spans="1:19" ht="15.75">
      <c r="A20" s="22"/>
    </row>
    <row r="21" spans="1:19" ht="15.75">
      <c r="A21" s="22"/>
      <c r="S21" s="293"/>
    </row>
    <row r="22" spans="1:19" ht="15.75">
      <c r="A22" s="22"/>
    </row>
    <row r="23" spans="1:19" ht="15.75">
      <c r="A23" s="22"/>
    </row>
    <row r="24" spans="1:19" ht="15.75">
      <c r="A24" s="620" t="s">
        <v>167</v>
      </c>
      <c r="B24" s="620"/>
    </row>
    <row r="25" spans="1:19" ht="74.650000000000006" customHeight="1">
      <c r="A25" s="619" t="s">
        <v>486</v>
      </c>
      <c r="B25" s="619"/>
      <c r="C25" s="619"/>
      <c r="D25" s="619"/>
      <c r="E25" s="619"/>
      <c r="F25" s="619"/>
      <c r="G25" s="619"/>
      <c r="H25" s="619"/>
      <c r="I25" s="619"/>
      <c r="J25" s="619"/>
      <c r="K25" s="619"/>
      <c r="L25" s="619"/>
      <c r="M25" s="619"/>
      <c r="N25" s="619"/>
      <c r="O25" s="619"/>
      <c r="P25" s="619"/>
      <c r="Q25" s="619"/>
      <c r="R25" s="619"/>
    </row>
    <row r="26" spans="1:19" ht="89.45" customHeight="1">
      <c r="A26" s="619" t="s">
        <v>487</v>
      </c>
      <c r="B26" s="619"/>
      <c r="C26" s="619"/>
      <c r="D26" s="619"/>
      <c r="E26" s="619"/>
      <c r="F26" s="619"/>
      <c r="G26" s="619"/>
      <c r="H26" s="619"/>
      <c r="I26" s="619"/>
      <c r="J26" s="619"/>
      <c r="K26" s="619"/>
      <c r="L26" s="619"/>
      <c r="M26" s="619"/>
      <c r="N26" s="619"/>
      <c r="O26" s="619"/>
      <c r="P26" s="619"/>
      <c r="Q26" s="619"/>
      <c r="R26" s="619"/>
    </row>
    <row r="27" spans="1:19" ht="15.75" customHeight="1">
      <c r="A27" s="619" t="s">
        <v>488</v>
      </c>
      <c r="B27" s="619"/>
      <c r="C27" s="619"/>
      <c r="D27" s="619"/>
      <c r="E27" s="619"/>
      <c r="F27" s="619"/>
      <c r="G27" s="619"/>
      <c r="H27" s="619"/>
    </row>
    <row r="28" spans="1:19" ht="15.75" customHeight="1">
      <c r="A28" s="619" t="s">
        <v>489</v>
      </c>
      <c r="B28" s="619"/>
      <c r="C28" s="619"/>
      <c r="D28" s="619"/>
      <c r="E28" s="619"/>
      <c r="F28" s="619"/>
      <c r="G28" s="619"/>
      <c r="H28" s="619"/>
    </row>
    <row r="33" spans="2:5">
      <c r="B33" t="s">
        <v>490</v>
      </c>
    </row>
    <row r="34" spans="2:5">
      <c r="C34" t="s">
        <v>377</v>
      </c>
      <c r="D34" t="s">
        <v>378</v>
      </c>
      <c r="E34" t="s">
        <v>491</v>
      </c>
    </row>
    <row r="35" spans="2:5">
      <c r="B35" s="100" t="s">
        <v>379</v>
      </c>
      <c r="C35" s="101">
        <v>3856</v>
      </c>
      <c r="D35" s="101">
        <v>31.04</v>
      </c>
      <c r="E35" s="101">
        <f t="shared" ref="E35:E45" si="0">D35*C35</f>
        <v>119690.23999999999</v>
      </c>
    </row>
    <row r="36" spans="2:5">
      <c r="B36" s="102" t="s">
        <v>466</v>
      </c>
      <c r="C36" s="101">
        <v>3644</v>
      </c>
      <c r="D36" s="101">
        <v>29.41</v>
      </c>
      <c r="E36" s="101">
        <f t="shared" si="0"/>
        <v>107170.04</v>
      </c>
    </row>
    <row r="37" spans="2:5">
      <c r="B37" s="102" t="s">
        <v>465</v>
      </c>
      <c r="C37" s="101">
        <v>3198</v>
      </c>
      <c r="D37" s="101">
        <v>29.41</v>
      </c>
      <c r="E37" s="101">
        <f t="shared" si="0"/>
        <v>94053.180000000008</v>
      </c>
    </row>
    <row r="38" spans="2:5">
      <c r="B38" s="102" t="s">
        <v>464</v>
      </c>
      <c r="C38" s="101">
        <v>3145</v>
      </c>
      <c r="D38" s="101">
        <v>29.41</v>
      </c>
      <c r="E38" s="101">
        <f t="shared" si="0"/>
        <v>92494.45</v>
      </c>
    </row>
    <row r="39" spans="2:5">
      <c r="B39" s="102" t="s">
        <v>463</v>
      </c>
      <c r="C39" s="101">
        <v>3463</v>
      </c>
      <c r="D39" s="101">
        <v>29.41</v>
      </c>
      <c r="E39" s="101">
        <f t="shared" si="0"/>
        <v>101846.83</v>
      </c>
    </row>
    <row r="40" spans="2:5">
      <c r="B40" s="102" t="s">
        <v>462</v>
      </c>
      <c r="C40" s="101">
        <v>733</v>
      </c>
      <c r="D40" s="101">
        <v>29.41</v>
      </c>
      <c r="E40" s="101">
        <f t="shared" si="0"/>
        <v>21557.53</v>
      </c>
    </row>
    <row r="41" spans="2:5">
      <c r="B41" s="102" t="s">
        <v>461</v>
      </c>
      <c r="C41" s="101">
        <v>3312</v>
      </c>
      <c r="D41" s="101">
        <v>28.44</v>
      </c>
      <c r="E41" s="101">
        <f t="shared" si="0"/>
        <v>94193.279999999999</v>
      </c>
    </row>
    <row r="42" spans="2:5">
      <c r="B42" s="102" t="s">
        <v>492</v>
      </c>
      <c r="C42" s="101">
        <v>2413</v>
      </c>
      <c r="D42" s="101">
        <v>28.44</v>
      </c>
      <c r="E42" s="101">
        <f t="shared" si="0"/>
        <v>68625.72</v>
      </c>
    </row>
    <row r="43" spans="2:5">
      <c r="B43" s="102" t="s">
        <v>459</v>
      </c>
      <c r="C43" s="101">
        <v>3077</v>
      </c>
      <c r="D43" s="101">
        <v>28.44</v>
      </c>
      <c r="E43" s="101">
        <f t="shared" si="0"/>
        <v>87509.88</v>
      </c>
    </row>
    <row r="44" spans="2:5">
      <c r="B44" s="102" t="s">
        <v>458</v>
      </c>
      <c r="C44" s="101">
        <v>2946</v>
      </c>
      <c r="D44" s="101">
        <v>28.44</v>
      </c>
      <c r="E44" s="101">
        <f t="shared" si="0"/>
        <v>83784.240000000005</v>
      </c>
    </row>
    <row r="45" spans="2:5">
      <c r="B45" s="102" t="s">
        <v>457</v>
      </c>
      <c r="C45" s="101">
        <v>2541</v>
      </c>
      <c r="D45" s="101">
        <v>28.44</v>
      </c>
      <c r="E45" s="101">
        <f t="shared" si="0"/>
        <v>72266.040000000008</v>
      </c>
    </row>
    <row r="46" spans="2:5">
      <c r="B46" s="103" t="s">
        <v>456</v>
      </c>
      <c r="C46" s="101">
        <v>3416</v>
      </c>
      <c r="D46" s="101">
        <v>28.44</v>
      </c>
      <c r="E46" s="101">
        <f>D46*C46</f>
        <v>97151.040000000008</v>
      </c>
    </row>
    <row r="47" spans="2:5">
      <c r="B47" s="277" t="s">
        <v>467</v>
      </c>
      <c r="C47" s="278">
        <f>SUM(C35:C46)</f>
        <v>35744</v>
      </c>
      <c r="D47" s="279">
        <f>SUM(D35:D46)/12</f>
        <v>29.060833333333335</v>
      </c>
      <c r="E47" s="280">
        <f>SUM(E35:E46)</f>
        <v>1040342.4700000001</v>
      </c>
    </row>
    <row r="48" spans="2:5">
      <c r="B48" t="s">
        <v>493</v>
      </c>
    </row>
    <row r="49" spans="2:5">
      <c r="C49" t="s">
        <v>377</v>
      </c>
      <c r="D49" t="s">
        <v>378</v>
      </c>
      <c r="E49" t="s">
        <v>491</v>
      </c>
    </row>
    <row r="50" spans="2:5">
      <c r="B50" s="100" t="s">
        <v>379</v>
      </c>
      <c r="C50" s="276">
        <v>900</v>
      </c>
      <c r="D50" s="101">
        <v>31.04</v>
      </c>
      <c r="E50" s="101">
        <f t="shared" ref="E50:E61" si="1">D50*C50</f>
        <v>27936</v>
      </c>
    </row>
    <row r="51" spans="2:5">
      <c r="B51" s="102" t="s">
        <v>466</v>
      </c>
      <c r="C51" s="276">
        <v>900</v>
      </c>
      <c r="D51" s="101">
        <v>29.41</v>
      </c>
      <c r="E51" s="101">
        <f t="shared" si="1"/>
        <v>26469</v>
      </c>
    </row>
    <row r="52" spans="2:5">
      <c r="B52" s="102" t="s">
        <v>465</v>
      </c>
      <c r="C52" s="276">
        <v>850</v>
      </c>
      <c r="D52" s="101">
        <v>29.41</v>
      </c>
      <c r="E52" s="101">
        <f t="shared" si="1"/>
        <v>24998.5</v>
      </c>
    </row>
    <row r="53" spans="2:5">
      <c r="B53" s="102" t="s">
        <v>464</v>
      </c>
      <c r="C53" s="276">
        <v>800</v>
      </c>
      <c r="D53" s="101">
        <v>29.41</v>
      </c>
      <c r="E53" s="101">
        <f t="shared" si="1"/>
        <v>23528</v>
      </c>
    </row>
    <row r="54" spans="2:5">
      <c r="B54" s="102" t="s">
        <v>463</v>
      </c>
      <c r="C54" s="276">
        <v>700</v>
      </c>
      <c r="D54" s="101">
        <v>29.41</v>
      </c>
      <c r="E54" s="101">
        <f t="shared" si="1"/>
        <v>20587</v>
      </c>
    </row>
    <row r="55" spans="2:5">
      <c r="B55" s="102" t="s">
        <v>462</v>
      </c>
      <c r="C55" s="276">
        <v>200</v>
      </c>
      <c r="D55" s="101">
        <v>29.41</v>
      </c>
      <c r="E55" s="101">
        <f t="shared" si="1"/>
        <v>5882</v>
      </c>
    </row>
    <row r="56" spans="2:5">
      <c r="B56" s="102" t="s">
        <v>461</v>
      </c>
      <c r="C56" s="276">
        <v>700</v>
      </c>
      <c r="D56" s="101">
        <v>28.44</v>
      </c>
      <c r="E56" s="101">
        <f t="shared" si="1"/>
        <v>19908</v>
      </c>
    </row>
    <row r="57" spans="2:5">
      <c r="B57" s="102" t="s">
        <v>492</v>
      </c>
      <c r="C57" s="276">
        <v>700</v>
      </c>
      <c r="D57" s="101">
        <v>28.44</v>
      </c>
      <c r="E57" s="101">
        <f t="shared" si="1"/>
        <v>19908</v>
      </c>
    </row>
    <row r="58" spans="2:5">
      <c r="B58" s="102" t="s">
        <v>459</v>
      </c>
      <c r="C58" s="276">
        <v>800</v>
      </c>
      <c r="D58" s="101">
        <v>28.44</v>
      </c>
      <c r="E58" s="101">
        <f t="shared" si="1"/>
        <v>22752</v>
      </c>
    </row>
    <row r="59" spans="2:5">
      <c r="B59" s="102" t="s">
        <v>458</v>
      </c>
      <c r="C59" s="276">
        <v>850</v>
      </c>
      <c r="D59" s="101">
        <v>28.44</v>
      </c>
      <c r="E59" s="101">
        <f t="shared" si="1"/>
        <v>24174</v>
      </c>
    </row>
    <row r="60" spans="2:5">
      <c r="B60" s="102" t="s">
        <v>457</v>
      </c>
      <c r="C60" s="276">
        <v>900</v>
      </c>
      <c r="D60" s="101">
        <v>28.44</v>
      </c>
      <c r="E60" s="101">
        <f t="shared" si="1"/>
        <v>25596</v>
      </c>
    </row>
    <row r="61" spans="2:5">
      <c r="B61" s="103" t="s">
        <v>456</v>
      </c>
      <c r="C61" s="276">
        <v>900</v>
      </c>
      <c r="D61" s="101">
        <v>28.44</v>
      </c>
      <c r="E61" s="101">
        <f t="shared" si="1"/>
        <v>25596</v>
      </c>
    </row>
    <row r="62" spans="2:5">
      <c r="B62" s="277" t="s">
        <v>467</v>
      </c>
      <c r="C62" s="278">
        <f>SUM(C50:C61)</f>
        <v>9200</v>
      </c>
      <c r="D62" s="279">
        <f>SUM(D50:D61)/12</f>
        <v>29.060833333333335</v>
      </c>
      <c r="E62" s="280">
        <f>SUM(E50:E61)</f>
        <v>267334.5</v>
      </c>
    </row>
  </sheetData>
  <mergeCells count="15">
    <mergeCell ref="A1:T1"/>
    <mergeCell ref="A4:T4"/>
    <mergeCell ref="A6:A7"/>
    <mergeCell ref="B6:B7"/>
    <mergeCell ref="C6:E6"/>
    <mergeCell ref="F6:H6"/>
    <mergeCell ref="I6:K6"/>
    <mergeCell ref="L6:N6"/>
    <mergeCell ref="O6:Q6"/>
    <mergeCell ref="R6:T6"/>
    <mergeCell ref="A24:B24"/>
    <mergeCell ref="A25:R25"/>
    <mergeCell ref="A26:R26"/>
    <mergeCell ref="A27:H27"/>
    <mergeCell ref="A28:H28"/>
  </mergeCells>
  <pageMargins left="1.4956692913385827" right="0.70826771653543308" top="1.1417322834645669" bottom="1.1417322834645669" header="0.74803149606299213" footer="0.74803149606299213"/>
  <pageSetup paperSize="9" scale="56" fitToWidth="0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77"/>
  <sheetViews>
    <sheetView topLeftCell="A37" workbookViewId="0">
      <selection activeCell="D46" sqref="D46"/>
    </sheetView>
  </sheetViews>
  <sheetFormatPr defaultRowHeight="14.25"/>
  <cols>
    <col min="1" max="1" width="5.625" customWidth="1"/>
    <col min="2" max="2" width="39.5" customWidth="1"/>
    <col min="3" max="3" width="8" customWidth="1"/>
    <col min="4" max="9" width="8.5" customWidth="1"/>
    <col min="10" max="11" width="1.25" customWidth="1"/>
    <col min="12" max="256" width="8.375" customWidth="1"/>
  </cols>
  <sheetData>
    <row r="1" spans="1:9" ht="52.5" customHeight="1">
      <c r="A1" s="677" t="s">
        <v>494</v>
      </c>
      <c r="B1" s="677"/>
      <c r="C1" s="677"/>
      <c r="D1" s="677"/>
      <c r="E1" s="677"/>
      <c r="F1" s="677"/>
      <c r="G1" s="677"/>
      <c r="H1" s="677"/>
      <c r="I1" s="677"/>
    </row>
    <row r="2" spans="1:9">
      <c r="A2" s="104"/>
      <c r="B2" s="104"/>
      <c r="C2" s="104"/>
      <c r="D2" s="104"/>
      <c r="E2" s="104"/>
      <c r="F2" s="104"/>
      <c r="G2" s="104"/>
      <c r="H2" s="104"/>
      <c r="I2" s="104"/>
    </row>
    <row r="3" spans="1:9">
      <c r="A3" s="104"/>
      <c r="B3" s="104"/>
      <c r="C3" s="104"/>
      <c r="D3" s="104"/>
      <c r="E3" s="104"/>
      <c r="F3" s="104"/>
      <c r="G3" s="104"/>
      <c r="H3" s="104"/>
      <c r="I3" s="104"/>
    </row>
    <row r="4" spans="1:9" ht="15.75">
      <c r="A4" s="678" t="s">
        <v>495</v>
      </c>
      <c r="B4" s="678"/>
      <c r="C4" s="678"/>
      <c r="D4" s="678"/>
      <c r="E4" s="678"/>
      <c r="F4" s="678"/>
      <c r="G4" s="678"/>
      <c r="H4" s="678"/>
      <c r="I4" s="678"/>
    </row>
    <row r="5" spans="1:9">
      <c r="A5" s="104"/>
      <c r="B5" s="104"/>
      <c r="C5" s="104"/>
      <c r="D5" s="104"/>
      <c r="E5" s="104"/>
      <c r="F5" s="104"/>
      <c r="G5" s="104"/>
      <c r="H5" s="104"/>
      <c r="I5" s="104"/>
    </row>
    <row r="6" spans="1:9" ht="49.35" customHeight="1">
      <c r="A6" s="105" t="s">
        <v>496</v>
      </c>
      <c r="B6" s="106" t="s">
        <v>81</v>
      </c>
      <c r="C6" s="106" t="s">
        <v>195</v>
      </c>
      <c r="D6" s="107" t="s">
        <v>1133</v>
      </c>
      <c r="E6" s="106" t="s">
        <v>1034</v>
      </c>
      <c r="F6" s="106" t="s">
        <v>1035</v>
      </c>
      <c r="G6" s="106" t="s">
        <v>1036</v>
      </c>
      <c r="H6" s="106" t="s">
        <v>1037</v>
      </c>
      <c r="I6" s="106" t="s">
        <v>1134</v>
      </c>
    </row>
    <row r="7" spans="1:9" ht="15">
      <c r="A7" s="108">
        <v>1</v>
      </c>
      <c r="B7" s="109">
        <v>2</v>
      </c>
      <c r="C7" s="109">
        <v>3</v>
      </c>
      <c r="D7" s="109">
        <v>4</v>
      </c>
      <c r="E7" s="109">
        <v>5</v>
      </c>
      <c r="F7" s="109">
        <v>6</v>
      </c>
      <c r="G7" s="109">
        <v>7</v>
      </c>
      <c r="H7" s="109">
        <v>8</v>
      </c>
      <c r="I7" s="109">
        <v>9</v>
      </c>
    </row>
    <row r="8" spans="1:9" ht="15">
      <c r="A8" s="309" t="s">
        <v>497</v>
      </c>
      <c r="B8" s="310" t="s">
        <v>498</v>
      </c>
      <c r="C8" s="311"/>
      <c r="D8" s="312"/>
      <c r="E8" s="312"/>
      <c r="F8" s="312"/>
      <c r="G8" s="312"/>
      <c r="H8" s="110"/>
      <c r="I8" s="110"/>
    </row>
    <row r="9" spans="1:9" ht="15">
      <c r="A9" s="313" t="s">
        <v>88</v>
      </c>
      <c r="B9" s="313" t="s">
        <v>499</v>
      </c>
      <c r="C9" s="313" t="s">
        <v>500</v>
      </c>
      <c r="D9" s="326">
        <v>7</v>
      </c>
      <c r="E9" s="314">
        <v>7</v>
      </c>
      <c r="F9" s="314">
        <v>7</v>
      </c>
      <c r="G9" s="314">
        <v>7</v>
      </c>
      <c r="H9" s="314">
        <v>7</v>
      </c>
      <c r="I9" s="314">
        <v>7</v>
      </c>
    </row>
    <row r="10" spans="1:9" ht="15">
      <c r="A10" s="315"/>
      <c r="B10" s="316" t="s">
        <v>501</v>
      </c>
      <c r="C10" s="313" t="s">
        <v>500</v>
      </c>
      <c r="D10" s="326"/>
      <c r="E10" s="314"/>
      <c r="F10" s="314"/>
      <c r="G10" s="314"/>
      <c r="H10" s="314"/>
      <c r="I10" s="314"/>
    </row>
    <row r="11" spans="1:9" ht="15">
      <c r="A11" s="313" t="s">
        <v>502</v>
      </c>
      <c r="B11" s="313" t="s">
        <v>503</v>
      </c>
      <c r="C11" s="313" t="s">
        <v>500</v>
      </c>
      <c r="D11" s="326">
        <v>7</v>
      </c>
      <c r="E11" s="314">
        <v>7</v>
      </c>
      <c r="F11" s="314">
        <v>7</v>
      </c>
      <c r="G11" s="314">
        <v>7</v>
      </c>
      <c r="H11" s="314">
        <v>7</v>
      </c>
      <c r="I11" s="314">
        <v>7</v>
      </c>
    </row>
    <row r="12" spans="1:9" ht="15">
      <c r="A12" s="315"/>
      <c r="B12" s="316" t="s">
        <v>504</v>
      </c>
      <c r="C12" s="313" t="s">
        <v>500</v>
      </c>
      <c r="D12" s="326"/>
      <c r="E12" s="314"/>
      <c r="F12" s="314"/>
      <c r="G12" s="314"/>
      <c r="H12" s="314"/>
      <c r="I12" s="314"/>
    </row>
    <row r="13" spans="1:9" ht="15">
      <c r="A13" s="313" t="s">
        <v>505</v>
      </c>
      <c r="B13" s="313" t="s">
        <v>506</v>
      </c>
      <c r="C13" s="313" t="s">
        <v>500</v>
      </c>
      <c r="D13" s="328">
        <v>7</v>
      </c>
      <c r="E13" s="317">
        <v>7</v>
      </c>
      <c r="F13" s="317">
        <v>7</v>
      </c>
      <c r="G13" s="317">
        <v>7</v>
      </c>
      <c r="H13" s="317">
        <v>7</v>
      </c>
      <c r="I13" s="317">
        <v>7</v>
      </c>
    </row>
    <row r="14" spans="1:9" ht="15">
      <c r="A14" s="315"/>
      <c r="B14" s="313" t="s">
        <v>507</v>
      </c>
      <c r="C14" s="313" t="s">
        <v>202</v>
      </c>
      <c r="D14" s="326">
        <v>100</v>
      </c>
      <c r="E14" s="314">
        <v>100</v>
      </c>
      <c r="F14" s="314">
        <v>100</v>
      </c>
      <c r="G14" s="314">
        <v>100</v>
      </c>
      <c r="H14" s="314">
        <v>100</v>
      </c>
      <c r="I14" s="314">
        <v>100</v>
      </c>
    </row>
    <row r="15" spans="1:9" ht="15">
      <c r="A15" s="313" t="s">
        <v>508</v>
      </c>
      <c r="B15" s="313" t="s">
        <v>509</v>
      </c>
      <c r="C15" s="313" t="s">
        <v>500</v>
      </c>
      <c r="D15" s="326">
        <v>7</v>
      </c>
      <c r="E15" s="314">
        <v>7</v>
      </c>
      <c r="F15" s="314">
        <v>7</v>
      </c>
      <c r="G15" s="314">
        <v>7</v>
      </c>
      <c r="H15" s="314">
        <v>7</v>
      </c>
      <c r="I15" s="314">
        <v>7</v>
      </c>
    </row>
    <row r="16" spans="1:9" ht="15">
      <c r="A16" s="313" t="s">
        <v>510</v>
      </c>
      <c r="B16" s="313" t="s">
        <v>511</v>
      </c>
      <c r="C16" s="313" t="s">
        <v>500</v>
      </c>
      <c r="D16" s="314"/>
      <c r="E16" s="314"/>
      <c r="F16" s="314"/>
      <c r="G16" s="314"/>
      <c r="H16" s="111"/>
      <c r="I16" s="111"/>
    </row>
    <row r="17" spans="1:9" ht="15">
      <c r="A17" s="313" t="s">
        <v>512</v>
      </c>
      <c r="B17" s="313" t="s">
        <v>513</v>
      </c>
      <c r="C17" s="315"/>
      <c r="D17" s="313"/>
      <c r="E17" s="313"/>
      <c r="F17" s="313"/>
      <c r="G17" s="313"/>
      <c r="H17" s="308"/>
      <c r="I17" s="112"/>
    </row>
    <row r="18" spans="1:9" ht="15">
      <c r="A18" s="313" t="s">
        <v>514</v>
      </c>
      <c r="B18" s="313" t="s">
        <v>515</v>
      </c>
      <c r="C18" s="313" t="s">
        <v>516</v>
      </c>
      <c r="D18" s="314"/>
      <c r="E18" s="314"/>
      <c r="F18" s="314"/>
      <c r="G18" s="314"/>
      <c r="H18" s="111"/>
      <c r="I18" s="111"/>
    </row>
    <row r="19" spans="1:9" ht="15">
      <c r="A19" s="313" t="s">
        <v>514</v>
      </c>
      <c r="B19" s="313" t="s">
        <v>517</v>
      </c>
      <c r="C19" s="315"/>
      <c r="D19" s="314"/>
      <c r="E19" s="314"/>
      <c r="F19" s="314"/>
      <c r="G19" s="314"/>
      <c r="H19" s="111"/>
      <c r="I19" s="111"/>
    </row>
    <row r="20" spans="1:9" ht="30.75" customHeight="1">
      <c r="A20" s="313" t="s">
        <v>518</v>
      </c>
      <c r="B20" s="313" t="s">
        <v>519</v>
      </c>
      <c r="C20" s="313" t="s">
        <v>516</v>
      </c>
      <c r="D20" s="314"/>
      <c r="E20" s="314"/>
      <c r="F20" s="314"/>
      <c r="G20" s="314"/>
      <c r="H20" s="111"/>
      <c r="I20" s="111"/>
    </row>
    <row r="21" spans="1:9" ht="15">
      <c r="A21" s="313" t="s">
        <v>520</v>
      </c>
      <c r="B21" s="313" t="s">
        <v>521</v>
      </c>
      <c r="C21" s="315"/>
      <c r="D21" s="314"/>
      <c r="E21" s="314"/>
      <c r="F21" s="314"/>
      <c r="G21" s="314"/>
      <c r="H21" s="111"/>
      <c r="I21" s="111"/>
    </row>
    <row r="22" spans="1:9" ht="31.7" customHeight="1">
      <c r="A22" s="313" t="s">
        <v>520</v>
      </c>
      <c r="B22" s="325" t="s">
        <v>522</v>
      </c>
      <c r="C22" s="315"/>
      <c r="D22" s="314"/>
      <c r="E22" s="314"/>
      <c r="F22" s="314"/>
      <c r="G22" s="314"/>
      <c r="H22" s="111"/>
      <c r="I22" s="111"/>
    </row>
    <row r="23" spans="1:9" ht="15">
      <c r="A23" s="313" t="s">
        <v>520</v>
      </c>
      <c r="B23" s="313" t="s">
        <v>523</v>
      </c>
      <c r="C23" s="313" t="s">
        <v>516</v>
      </c>
      <c r="D23" s="314"/>
      <c r="E23" s="314"/>
      <c r="F23" s="314"/>
      <c r="G23" s="314"/>
      <c r="H23" s="111"/>
      <c r="I23" s="111"/>
    </row>
    <row r="24" spans="1:9" ht="32.65" customHeight="1">
      <c r="A24" s="313" t="s">
        <v>524</v>
      </c>
      <c r="B24" s="325" t="s">
        <v>525</v>
      </c>
      <c r="C24" s="315"/>
      <c r="D24" s="314"/>
      <c r="E24" s="314"/>
      <c r="F24" s="314"/>
      <c r="G24" s="314"/>
      <c r="H24" s="111"/>
      <c r="I24" s="111"/>
    </row>
    <row r="25" spans="1:9" ht="15">
      <c r="A25" s="315"/>
      <c r="B25" s="316" t="s">
        <v>526</v>
      </c>
      <c r="C25" s="313" t="s">
        <v>202</v>
      </c>
      <c r="D25" s="314"/>
      <c r="E25" s="314"/>
      <c r="F25" s="314"/>
      <c r="G25" s="314"/>
      <c r="H25" s="111"/>
      <c r="I25" s="111"/>
    </row>
    <row r="26" spans="1:9" ht="15">
      <c r="A26" s="315"/>
      <c r="B26" s="316" t="s">
        <v>527</v>
      </c>
      <c r="C26" s="313" t="s">
        <v>516</v>
      </c>
      <c r="D26" s="314"/>
      <c r="E26" s="314"/>
      <c r="F26" s="314"/>
      <c r="G26" s="314"/>
      <c r="H26" s="111"/>
      <c r="I26" s="111"/>
    </row>
    <row r="27" spans="1:9" ht="15">
      <c r="A27" s="313" t="s">
        <v>528</v>
      </c>
      <c r="B27" s="313" t="s">
        <v>529</v>
      </c>
      <c r="C27" s="315"/>
      <c r="D27" s="314"/>
      <c r="E27" s="314"/>
      <c r="F27" s="314"/>
      <c r="G27" s="314"/>
      <c r="H27" s="111"/>
      <c r="I27" s="111"/>
    </row>
    <row r="28" spans="1:9" ht="15">
      <c r="A28" s="315"/>
      <c r="B28" s="316" t="s">
        <v>526</v>
      </c>
      <c r="C28" s="313" t="s">
        <v>202</v>
      </c>
      <c r="D28" s="314"/>
      <c r="E28" s="314"/>
      <c r="F28" s="314"/>
      <c r="G28" s="314"/>
      <c r="H28" s="111"/>
      <c r="I28" s="111"/>
    </row>
    <row r="29" spans="1:9" ht="15">
      <c r="A29" s="315"/>
      <c r="B29" s="316" t="s">
        <v>527</v>
      </c>
      <c r="C29" s="313" t="s">
        <v>516</v>
      </c>
      <c r="D29" s="314"/>
      <c r="E29" s="314"/>
      <c r="F29" s="314"/>
      <c r="G29" s="314"/>
      <c r="H29" s="111"/>
      <c r="I29" s="111"/>
    </row>
    <row r="30" spans="1:9" ht="15">
      <c r="A30" s="313" t="s">
        <v>530</v>
      </c>
      <c r="B30" s="313" t="s">
        <v>531</v>
      </c>
      <c r="C30" s="315"/>
      <c r="D30" s="314"/>
      <c r="E30" s="314"/>
      <c r="F30" s="314"/>
      <c r="G30" s="314"/>
      <c r="H30" s="111"/>
      <c r="I30" s="111"/>
    </row>
    <row r="31" spans="1:9" ht="15">
      <c r="A31" s="315"/>
      <c r="B31" s="316" t="s">
        <v>526</v>
      </c>
      <c r="C31" s="313" t="s">
        <v>202</v>
      </c>
      <c r="D31" s="314"/>
      <c r="E31" s="314"/>
      <c r="F31" s="314"/>
      <c r="G31" s="314"/>
      <c r="H31" s="111"/>
      <c r="I31" s="111"/>
    </row>
    <row r="32" spans="1:9" ht="15">
      <c r="A32" s="318"/>
      <c r="B32" s="319" t="s">
        <v>527</v>
      </c>
      <c r="C32" s="320" t="s">
        <v>516</v>
      </c>
      <c r="D32" s="321"/>
      <c r="E32" s="321"/>
      <c r="F32" s="321"/>
      <c r="G32" s="321"/>
      <c r="H32" s="322"/>
      <c r="I32" s="322"/>
    </row>
    <row r="33" spans="1:9" ht="15">
      <c r="A33" s="313" t="s">
        <v>532</v>
      </c>
      <c r="B33" s="313" t="s">
        <v>533</v>
      </c>
      <c r="C33" s="315"/>
      <c r="D33" s="314"/>
      <c r="E33" s="314"/>
      <c r="F33" s="314"/>
      <c r="G33" s="314"/>
      <c r="H33" s="314"/>
      <c r="I33" s="314"/>
    </row>
    <row r="34" spans="1:9" ht="15">
      <c r="A34" s="315"/>
      <c r="B34" s="316" t="s">
        <v>526</v>
      </c>
      <c r="C34" s="313" t="s">
        <v>202</v>
      </c>
      <c r="D34" s="314"/>
      <c r="E34" s="314"/>
      <c r="F34" s="314"/>
      <c r="G34" s="314"/>
      <c r="H34" s="314"/>
      <c r="I34" s="314"/>
    </row>
    <row r="35" spans="1:9" ht="15">
      <c r="A35" s="315"/>
      <c r="B35" s="316" t="s">
        <v>527</v>
      </c>
      <c r="C35" s="313" t="s">
        <v>516</v>
      </c>
      <c r="D35" s="314"/>
      <c r="E35" s="314"/>
      <c r="F35" s="314"/>
      <c r="G35" s="314"/>
      <c r="H35" s="314"/>
      <c r="I35" s="314"/>
    </row>
    <row r="36" spans="1:9" ht="15">
      <c r="A36" s="313" t="s">
        <v>534</v>
      </c>
      <c r="B36" s="323"/>
      <c r="C36" s="315"/>
      <c r="D36" s="314"/>
      <c r="E36" s="314"/>
      <c r="F36" s="314"/>
      <c r="G36" s="314"/>
      <c r="H36" s="314"/>
      <c r="I36" s="314"/>
    </row>
    <row r="37" spans="1:9" ht="15">
      <c r="A37" s="315"/>
      <c r="B37" s="316" t="s">
        <v>526</v>
      </c>
      <c r="C37" s="313" t="s">
        <v>202</v>
      </c>
      <c r="D37" s="314"/>
      <c r="E37" s="314"/>
      <c r="F37" s="314"/>
      <c r="G37" s="314"/>
      <c r="H37" s="314"/>
      <c r="I37" s="314"/>
    </row>
    <row r="38" spans="1:9" ht="15">
      <c r="A38" s="315"/>
      <c r="B38" s="316" t="s">
        <v>527</v>
      </c>
      <c r="C38" s="313" t="s">
        <v>516</v>
      </c>
      <c r="D38" s="314"/>
      <c r="E38" s="314"/>
      <c r="F38" s="314"/>
      <c r="G38" s="314"/>
      <c r="H38" s="314"/>
      <c r="I38" s="314"/>
    </row>
    <row r="39" spans="1:9" ht="15">
      <c r="A39" s="313" t="s">
        <v>535</v>
      </c>
      <c r="B39" s="323"/>
      <c r="C39" s="315"/>
      <c r="D39" s="314"/>
      <c r="E39" s="314"/>
      <c r="F39" s="314"/>
      <c r="G39" s="314"/>
      <c r="H39" s="314"/>
      <c r="I39" s="314"/>
    </row>
    <row r="40" spans="1:9" ht="15">
      <c r="A40" s="315"/>
      <c r="B40" s="316" t="s">
        <v>526</v>
      </c>
      <c r="C40" s="313" t="s">
        <v>202</v>
      </c>
      <c r="D40" s="314"/>
      <c r="E40" s="314"/>
      <c r="F40" s="314"/>
      <c r="G40" s="314"/>
      <c r="H40" s="314"/>
      <c r="I40" s="314"/>
    </row>
    <row r="41" spans="1:9" ht="15">
      <c r="A41" s="315"/>
      <c r="B41" s="316" t="s">
        <v>527</v>
      </c>
      <c r="C41" s="313" t="s">
        <v>516</v>
      </c>
      <c r="D41" s="314"/>
      <c r="E41" s="314"/>
      <c r="F41" s="314"/>
      <c r="G41" s="314"/>
      <c r="H41" s="314"/>
      <c r="I41" s="314"/>
    </row>
    <row r="42" spans="1:9" ht="29.85" customHeight="1">
      <c r="A42" s="313" t="s">
        <v>536</v>
      </c>
      <c r="B42" s="325" t="s">
        <v>537</v>
      </c>
      <c r="C42" s="315"/>
      <c r="D42" s="314"/>
      <c r="E42" s="314"/>
      <c r="F42" s="314"/>
      <c r="G42" s="314"/>
      <c r="H42" s="314"/>
      <c r="I42" s="314"/>
    </row>
    <row r="43" spans="1:9" ht="15">
      <c r="A43" s="315"/>
      <c r="B43" s="316" t="s">
        <v>526</v>
      </c>
      <c r="C43" s="313" t="s">
        <v>202</v>
      </c>
      <c r="D43" s="314"/>
      <c r="E43" s="314"/>
      <c r="F43" s="314"/>
      <c r="G43" s="314"/>
      <c r="H43" s="314"/>
      <c r="I43" s="314"/>
    </row>
    <row r="44" spans="1:9" ht="15">
      <c r="A44" s="315"/>
      <c r="B44" s="316" t="s">
        <v>527</v>
      </c>
      <c r="C44" s="313" t="s">
        <v>516</v>
      </c>
      <c r="D44" s="314"/>
      <c r="E44" s="314"/>
      <c r="F44" s="314"/>
      <c r="G44" s="314"/>
      <c r="H44" s="314"/>
      <c r="I44" s="314"/>
    </row>
    <row r="45" spans="1:9" ht="34.5" customHeight="1">
      <c r="A45" s="313" t="s">
        <v>538</v>
      </c>
      <c r="B45" s="313" t="s">
        <v>539</v>
      </c>
      <c r="C45" s="313" t="s">
        <v>516</v>
      </c>
      <c r="D45" s="327">
        <f t="shared" ref="D45:I45" si="0">D46/D15/12</f>
        <v>90803.500952380957</v>
      </c>
      <c r="E45" s="327">
        <f t="shared" si="0"/>
        <v>95343.675999999992</v>
      </c>
      <c r="F45" s="327">
        <f t="shared" si="0"/>
        <v>100110.85980000002</v>
      </c>
      <c r="G45" s="327">
        <f t="shared" si="0"/>
        <v>105116.40279000002</v>
      </c>
      <c r="H45" s="327">
        <f t="shared" si="0"/>
        <v>110372.22292950003</v>
      </c>
      <c r="I45" s="327">
        <f t="shared" si="0"/>
        <v>115890.83407597504</v>
      </c>
    </row>
    <row r="46" spans="1:9" ht="33.6" customHeight="1">
      <c r="A46" s="313" t="s">
        <v>540</v>
      </c>
      <c r="B46" s="313" t="s">
        <v>541</v>
      </c>
      <c r="C46" s="313" t="s">
        <v>516</v>
      </c>
      <c r="D46" s="326">
        <v>7627494.0800000001</v>
      </c>
      <c r="E46" s="327">
        <f>D46*1.05</f>
        <v>8008868.784</v>
      </c>
      <c r="F46" s="327">
        <f>E46*1.05</f>
        <v>8409312.2232000008</v>
      </c>
      <c r="G46" s="327">
        <f>F46*1.05</f>
        <v>8829777.8343600016</v>
      </c>
      <c r="H46" s="327">
        <f>G46*1.05</f>
        <v>9271266.7260780018</v>
      </c>
      <c r="I46" s="327">
        <f>H46*1.05</f>
        <v>9734830.0623819027</v>
      </c>
    </row>
    <row r="47" spans="1:9" ht="15">
      <c r="A47" s="313" t="s">
        <v>542</v>
      </c>
      <c r="B47" s="313" t="s">
        <v>543</v>
      </c>
      <c r="C47" s="313" t="s">
        <v>297</v>
      </c>
      <c r="D47" s="314"/>
      <c r="E47" s="314"/>
      <c r="F47" s="314"/>
      <c r="G47" s="314"/>
      <c r="H47" s="314"/>
      <c r="I47" s="314"/>
    </row>
    <row r="48" spans="1:9" ht="59.65" customHeight="1">
      <c r="A48" s="313" t="s">
        <v>544</v>
      </c>
      <c r="B48" s="313" t="s">
        <v>545</v>
      </c>
      <c r="C48" s="313" t="s">
        <v>297</v>
      </c>
      <c r="D48" s="314"/>
      <c r="E48" s="314"/>
      <c r="F48" s="314"/>
      <c r="G48" s="314"/>
      <c r="H48" s="314"/>
      <c r="I48" s="314"/>
    </row>
    <row r="49" spans="1:9" ht="15">
      <c r="A49" s="313" t="s">
        <v>132</v>
      </c>
      <c r="B49" s="313" t="s">
        <v>401</v>
      </c>
      <c r="C49" s="313" t="s">
        <v>297</v>
      </c>
      <c r="D49" s="314"/>
      <c r="E49" s="314"/>
      <c r="F49" s="314"/>
      <c r="G49" s="314"/>
      <c r="H49" s="314"/>
      <c r="I49" s="111"/>
    </row>
    <row r="50" spans="1:9" ht="15">
      <c r="A50" s="315"/>
      <c r="B50" s="323"/>
      <c r="C50" s="315"/>
      <c r="D50" s="314"/>
      <c r="E50" s="314"/>
      <c r="F50" s="314"/>
      <c r="G50" s="314"/>
      <c r="H50" s="314"/>
      <c r="I50" s="111"/>
    </row>
    <row r="51" spans="1:9" ht="15">
      <c r="A51" s="315"/>
      <c r="B51" s="324" t="s">
        <v>546</v>
      </c>
      <c r="C51" s="315"/>
      <c r="D51" s="314"/>
      <c r="E51" s="314"/>
      <c r="F51" s="314"/>
      <c r="G51" s="314"/>
      <c r="H51" s="314"/>
      <c r="I51" s="111"/>
    </row>
    <row r="52" spans="1:9" ht="15">
      <c r="A52" s="315"/>
      <c r="B52" s="323"/>
      <c r="C52" s="315"/>
      <c r="D52" s="314"/>
      <c r="E52" s="314"/>
      <c r="F52" s="314"/>
      <c r="G52" s="314"/>
      <c r="H52" s="314"/>
      <c r="I52" s="111"/>
    </row>
    <row r="53" spans="1:9" ht="15">
      <c r="A53" s="313" t="s">
        <v>134</v>
      </c>
      <c r="B53" s="313" t="s">
        <v>547</v>
      </c>
      <c r="C53" s="313" t="s">
        <v>297</v>
      </c>
      <c r="D53" s="326">
        <v>6306576.7800000003</v>
      </c>
      <c r="E53" s="327">
        <f>D53*1.05</f>
        <v>6621905.6190000009</v>
      </c>
      <c r="F53" s="327">
        <f>E53*1.05</f>
        <v>6953000.8999500014</v>
      </c>
      <c r="G53" s="327">
        <f>F53*1.05</f>
        <v>7300650.9449475016</v>
      </c>
      <c r="H53" s="327">
        <f>G53*1.05</f>
        <v>7665683.492194877</v>
      </c>
      <c r="I53" s="327">
        <f>H53*1.05</f>
        <v>8048967.666804621</v>
      </c>
    </row>
    <row r="54" spans="1:9" ht="15">
      <c r="A54" s="313" t="s">
        <v>548</v>
      </c>
      <c r="B54" s="313" t="s">
        <v>549</v>
      </c>
      <c r="C54" s="315"/>
      <c r="D54" s="326"/>
      <c r="E54" s="326"/>
      <c r="F54" s="326"/>
      <c r="G54" s="326"/>
      <c r="H54" s="326"/>
      <c r="I54" s="329"/>
    </row>
    <row r="55" spans="1:9" ht="15">
      <c r="A55" s="313" t="s">
        <v>550</v>
      </c>
      <c r="B55" s="313" t="s">
        <v>551</v>
      </c>
      <c r="C55" s="313" t="s">
        <v>297</v>
      </c>
      <c r="D55" s="326">
        <f>D53</f>
        <v>6306576.7800000003</v>
      </c>
      <c r="E55" s="327">
        <f>D55*1.05</f>
        <v>6621905.6190000009</v>
      </c>
      <c r="F55" s="327">
        <f>E55*1.05</f>
        <v>6953000.8999500014</v>
      </c>
      <c r="G55" s="327">
        <f>F55*1.05</f>
        <v>7300650.9449475016</v>
      </c>
      <c r="H55" s="327">
        <f>G55*1.05</f>
        <v>7665683.492194877</v>
      </c>
      <c r="I55" s="327">
        <f>H55*1.05</f>
        <v>8048967.666804621</v>
      </c>
    </row>
    <row r="56" spans="1:9" ht="15">
      <c r="A56" s="313" t="s">
        <v>552</v>
      </c>
      <c r="B56" s="313" t="s">
        <v>553</v>
      </c>
      <c r="C56" s="315"/>
      <c r="D56" s="314"/>
      <c r="E56" s="314"/>
      <c r="F56" s="314"/>
      <c r="G56" s="314"/>
      <c r="H56" s="314"/>
      <c r="I56" s="111"/>
    </row>
    <row r="57" spans="1:9" ht="15">
      <c r="A57" s="313" t="s">
        <v>554</v>
      </c>
      <c r="B57" s="313" t="s">
        <v>555</v>
      </c>
      <c r="C57" s="315"/>
      <c r="D57" s="314"/>
      <c r="E57" s="314"/>
      <c r="F57" s="314"/>
      <c r="G57" s="314"/>
      <c r="H57" s="314"/>
      <c r="I57" s="111"/>
    </row>
    <row r="58" spans="1:9" ht="34.5" customHeight="1">
      <c r="A58" s="313" t="s">
        <v>556</v>
      </c>
      <c r="B58" s="325" t="s">
        <v>557</v>
      </c>
      <c r="C58" s="315"/>
      <c r="D58" s="314"/>
      <c r="E58" s="314"/>
      <c r="F58" s="314"/>
      <c r="G58" s="314"/>
      <c r="H58" s="314"/>
      <c r="I58" s="111"/>
    </row>
    <row r="59" spans="1:9" ht="15">
      <c r="A59" s="313" t="s">
        <v>558</v>
      </c>
      <c r="B59" s="313" t="s">
        <v>506</v>
      </c>
      <c r="C59" s="313" t="s">
        <v>500</v>
      </c>
      <c r="D59" s="314"/>
      <c r="E59" s="314"/>
      <c r="F59" s="314"/>
      <c r="G59" s="314"/>
      <c r="H59" s="314"/>
      <c r="I59" s="111"/>
    </row>
    <row r="60" spans="1:9" ht="15">
      <c r="A60" s="313" t="s">
        <v>559</v>
      </c>
      <c r="B60" s="313" t="s">
        <v>560</v>
      </c>
      <c r="C60" s="313" t="s">
        <v>500</v>
      </c>
      <c r="D60" s="314"/>
      <c r="E60" s="314"/>
      <c r="F60" s="314"/>
      <c r="G60" s="314"/>
      <c r="H60" s="314"/>
      <c r="I60" s="111"/>
    </row>
    <row r="61" spans="1:9" ht="15">
      <c r="A61" s="313" t="s">
        <v>561</v>
      </c>
      <c r="B61" s="313" t="s">
        <v>562</v>
      </c>
      <c r="C61" s="313" t="s">
        <v>516</v>
      </c>
      <c r="D61" s="314"/>
      <c r="E61" s="314"/>
      <c r="F61" s="314"/>
      <c r="G61" s="314"/>
      <c r="H61" s="314"/>
      <c r="I61" s="111"/>
    </row>
    <row r="62" spans="1:9" ht="15">
      <c r="A62" s="313" t="s">
        <v>563</v>
      </c>
      <c r="B62" s="313" t="s">
        <v>543</v>
      </c>
      <c r="C62" s="313" t="s">
        <v>297</v>
      </c>
      <c r="D62" s="314"/>
      <c r="E62" s="314"/>
      <c r="F62" s="314"/>
      <c r="G62" s="314"/>
      <c r="H62" s="314"/>
      <c r="I62" s="111"/>
    </row>
    <row r="63" spans="1:9" ht="15">
      <c r="A63" s="313" t="s">
        <v>564</v>
      </c>
      <c r="B63" s="313" t="s">
        <v>565</v>
      </c>
      <c r="C63" s="313" t="s">
        <v>297</v>
      </c>
      <c r="D63" s="314"/>
      <c r="E63" s="314"/>
      <c r="F63" s="314"/>
      <c r="G63" s="314"/>
      <c r="H63" s="314"/>
      <c r="I63" s="111"/>
    </row>
    <row r="64" spans="1:9" ht="15">
      <c r="A64" s="313" t="s">
        <v>566</v>
      </c>
      <c r="B64" s="313" t="s">
        <v>567</v>
      </c>
      <c r="C64" s="313" t="s">
        <v>297</v>
      </c>
      <c r="D64" s="314"/>
      <c r="E64" s="314"/>
      <c r="F64" s="314"/>
      <c r="G64" s="314"/>
      <c r="H64" s="314"/>
      <c r="I64" s="111"/>
    </row>
    <row r="65" spans="1:9" ht="15">
      <c r="A65" s="313" t="s">
        <v>568</v>
      </c>
      <c r="B65" s="313" t="s">
        <v>549</v>
      </c>
      <c r="C65" s="313" t="s">
        <v>297</v>
      </c>
      <c r="D65" s="314"/>
      <c r="E65" s="314"/>
      <c r="F65" s="314"/>
      <c r="G65" s="314"/>
      <c r="H65" s="314"/>
      <c r="I65" s="111"/>
    </row>
    <row r="66" spans="1:9" ht="15">
      <c r="A66" s="313" t="s">
        <v>569</v>
      </c>
      <c r="B66" s="313" t="s">
        <v>551</v>
      </c>
      <c r="C66" s="313" t="s">
        <v>297</v>
      </c>
      <c r="D66" s="314"/>
      <c r="E66" s="314"/>
      <c r="F66" s="314"/>
      <c r="G66" s="314"/>
      <c r="H66" s="314"/>
      <c r="I66" s="111"/>
    </row>
    <row r="67" spans="1:9" ht="15">
      <c r="A67" s="313" t="s">
        <v>570</v>
      </c>
      <c r="B67" s="313" t="s">
        <v>553</v>
      </c>
      <c r="C67" s="313" t="s">
        <v>297</v>
      </c>
      <c r="D67" s="314"/>
      <c r="E67" s="314"/>
      <c r="F67" s="314"/>
      <c r="G67" s="314"/>
      <c r="H67" s="314"/>
      <c r="I67" s="111"/>
    </row>
    <row r="68" spans="1:9" ht="15">
      <c r="A68" s="313" t="s">
        <v>571</v>
      </c>
      <c r="B68" s="313" t="s">
        <v>555</v>
      </c>
      <c r="C68" s="313" t="s">
        <v>297</v>
      </c>
      <c r="D68" s="314"/>
      <c r="E68" s="314"/>
      <c r="F68" s="314"/>
      <c r="G68" s="314"/>
      <c r="H68" s="314"/>
      <c r="I68" s="111"/>
    </row>
    <row r="69" spans="1:9" ht="15">
      <c r="A69" s="313" t="s">
        <v>572</v>
      </c>
      <c r="B69" s="324" t="s">
        <v>573</v>
      </c>
      <c r="C69" s="313" t="s">
        <v>202</v>
      </c>
      <c r="D69" s="314"/>
      <c r="E69" s="314"/>
      <c r="F69" s="314"/>
      <c r="G69" s="314"/>
      <c r="H69" s="314"/>
      <c r="I69" s="111"/>
    </row>
    <row r="70" spans="1:9" ht="10.5" customHeight="1"/>
    <row r="71" spans="1:9" ht="16.5" customHeight="1">
      <c r="A71" s="679" t="s">
        <v>167</v>
      </c>
      <c r="B71" s="679"/>
      <c r="C71" s="679"/>
      <c r="D71" s="679"/>
      <c r="E71" s="679"/>
      <c r="F71" s="113"/>
      <c r="G71" s="113"/>
      <c r="H71" s="113"/>
      <c r="I71" s="113"/>
    </row>
    <row r="72" spans="1:9" ht="49.35" customHeight="1">
      <c r="A72" s="114" t="s">
        <v>497</v>
      </c>
      <c r="B72" s="680" t="s">
        <v>574</v>
      </c>
      <c r="C72" s="680"/>
      <c r="D72" s="680"/>
      <c r="E72" s="680"/>
      <c r="F72" s="680"/>
      <c r="G72" s="680"/>
      <c r="H72" s="680"/>
      <c r="I72" s="680"/>
    </row>
    <row r="73" spans="1:9" ht="56.25" customHeight="1">
      <c r="A73" s="114" t="s">
        <v>512</v>
      </c>
      <c r="B73" s="680" t="s">
        <v>575</v>
      </c>
      <c r="C73" s="680"/>
      <c r="D73" s="680"/>
      <c r="E73" s="680"/>
      <c r="F73" s="680"/>
      <c r="G73" s="680"/>
      <c r="H73" s="680"/>
      <c r="I73" s="680"/>
    </row>
    <row r="74" spans="1:9" ht="3.75" customHeight="1"/>
    <row r="75" spans="1:9" ht="3.75" customHeight="1">
      <c r="A75" t="s">
        <v>576</v>
      </c>
    </row>
    <row r="76" spans="1:9" ht="49.5" customHeight="1">
      <c r="A76" s="676" t="s">
        <v>577</v>
      </c>
      <c r="B76" s="676"/>
      <c r="C76" s="676"/>
      <c r="D76" s="676"/>
      <c r="E76" s="676"/>
      <c r="F76" s="676"/>
      <c r="G76" s="676"/>
      <c r="H76" s="676"/>
      <c r="I76" s="676"/>
    </row>
    <row r="77" spans="1:9" ht="2.25" customHeight="1"/>
  </sheetData>
  <mergeCells count="6">
    <mergeCell ref="A76:I76"/>
    <mergeCell ref="A1:I1"/>
    <mergeCell ref="A4:I4"/>
    <mergeCell ref="A71:E71"/>
    <mergeCell ref="B72:I72"/>
    <mergeCell ref="B73:I73"/>
  </mergeCells>
  <pageMargins left="1.1811023622047245" right="0" top="0.39370078740157483" bottom="0.39370078740157483" header="0" footer="0"/>
  <pageSetup paperSize="9" scale="64" fitToWidth="0" fitToHeight="0" pageOrder="overThenDown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22"/>
  <sheetViews>
    <sheetView topLeftCell="A34" workbookViewId="0">
      <selection activeCell="D62" sqref="D62"/>
    </sheetView>
  </sheetViews>
  <sheetFormatPr defaultRowHeight="14.25"/>
  <cols>
    <col min="1" max="1" width="4.375" customWidth="1"/>
    <col min="2" max="2" width="43" customWidth="1"/>
    <col min="3" max="3" width="10" customWidth="1"/>
    <col min="4" max="9" width="9.5" customWidth="1"/>
    <col min="10" max="11" width="4.75" customWidth="1"/>
    <col min="12" max="256" width="8.375" customWidth="1"/>
  </cols>
  <sheetData>
    <row r="1" spans="1:9" ht="52.5" customHeight="1">
      <c r="A1" s="677" t="s">
        <v>578</v>
      </c>
      <c r="B1" s="677"/>
      <c r="C1" s="677"/>
      <c r="D1" s="677"/>
      <c r="E1" s="677"/>
      <c r="F1" s="677"/>
      <c r="G1" s="677"/>
      <c r="H1" s="677"/>
      <c r="I1" s="677"/>
    </row>
    <row r="2" spans="1:9">
      <c r="A2" s="104"/>
      <c r="B2" s="104"/>
      <c r="C2" s="104"/>
      <c r="D2" s="104"/>
      <c r="E2" s="104"/>
      <c r="F2" s="104"/>
      <c r="G2" s="104"/>
      <c r="H2" s="104"/>
      <c r="I2" s="104"/>
    </row>
    <row r="3" spans="1:9">
      <c r="A3" s="104"/>
      <c r="B3" s="104"/>
      <c r="C3" s="104"/>
      <c r="D3" s="104"/>
      <c r="E3" s="104"/>
      <c r="F3" s="104"/>
      <c r="G3" s="104"/>
      <c r="H3" s="104"/>
      <c r="I3" s="104"/>
    </row>
    <row r="4" spans="1:9" ht="30" customHeight="1">
      <c r="A4" s="681" t="s">
        <v>579</v>
      </c>
      <c r="B4" s="681"/>
      <c r="C4" s="681"/>
      <c r="D4" s="681"/>
      <c r="E4" s="681"/>
      <c r="F4" s="681"/>
      <c r="G4" s="681"/>
      <c r="H4" s="681"/>
      <c r="I4" s="681"/>
    </row>
    <row r="5" spans="1:9">
      <c r="A5" s="104"/>
      <c r="B5" s="104"/>
      <c r="C5" s="104"/>
      <c r="D5" s="104"/>
      <c r="E5" s="104"/>
      <c r="F5" s="104"/>
      <c r="G5" s="104"/>
      <c r="H5" s="104"/>
      <c r="I5" s="104"/>
    </row>
    <row r="6" spans="1:9" ht="45">
      <c r="A6" s="330" t="s">
        <v>496</v>
      </c>
      <c r="B6" s="334" t="s">
        <v>81</v>
      </c>
      <c r="C6" s="334" t="s">
        <v>195</v>
      </c>
      <c r="D6" s="335" t="s">
        <v>1133</v>
      </c>
      <c r="E6" s="106" t="s">
        <v>1034</v>
      </c>
      <c r="F6" s="106" t="s">
        <v>1035</v>
      </c>
      <c r="G6" s="106" t="s">
        <v>1036</v>
      </c>
      <c r="H6" s="106" t="s">
        <v>1037</v>
      </c>
      <c r="I6" s="106" t="s">
        <v>1134</v>
      </c>
    </row>
    <row r="7" spans="1:9" ht="15">
      <c r="A7" s="331">
        <v>1</v>
      </c>
      <c r="B7" s="334">
        <v>2</v>
      </c>
      <c r="C7" s="334">
        <v>3</v>
      </c>
      <c r="D7" s="334">
        <v>4</v>
      </c>
      <c r="E7" s="109">
        <v>5</v>
      </c>
      <c r="F7" s="109">
        <v>6</v>
      </c>
      <c r="G7" s="109">
        <v>7</v>
      </c>
      <c r="H7" s="109">
        <v>8</v>
      </c>
      <c r="I7" s="109">
        <v>9</v>
      </c>
    </row>
    <row r="8" spans="1:9" ht="30" customHeight="1">
      <c r="A8" t="s">
        <v>497</v>
      </c>
      <c r="B8" s="323" t="s">
        <v>580</v>
      </c>
      <c r="C8" s="313" t="s">
        <v>297</v>
      </c>
      <c r="D8" s="339">
        <f>5114531/1000</f>
        <v>5114.5309999999999</v>
      </c>
      <c r="E8" s="340">
        <f>D8*1.04</f>
        <v>5319.1122400000004</v>
      </c>
      <c r="F8" s="341">
        <f>E8</f>
        <v>5319.1122400000004</v>
      </c>
      <c r="G8" s="341">
        <f>E8</f>
        <v>5319.1122400000004</v>
      </c>
      <c r="H8" s="341">
        <f>E8</f>
        <v>5319.1122400000004</v>
      </c>
      <c r="I8" s="341">
        <f>E8</f>
        <v>5319.1122400000004</v>
      </c>
    </row>
    <row r="9" spans="1:9" ht="15">
      <c r="A9" s="332"/>
      <c r="B9" s="313" t="s">
        <v>581</v>
      </c>
      <c r="C9" s="313" t="s">
        <v>297</v>
      </c>
      <c r="D9" s="336"/>
      <c r="E9" s="340"/>
      <c r="F9" s="341"/>
      <c r="G9" s="341"/>
      <c r="H9" s="341"/>
      <c r="I9" s="341"/>
    </row>
    <row r="10" spans="1:9" ht="15" customHeight="1">
      <c r="A10" s="332"/>
      <c r="B10" s="313" t="s">
        <v>582</v>
      </c>
      <c r="C10" s="313" t="s">
        <v>297</v>
      </c>
      <c r="D10" s="339">
        <f>1035721/1000</f>
        <v>1035.721</v>
      </c>
      <c r="E10" s="340">
        <f>D10*1.04</f>
        <v>1077.14984</v>
      </c>
      <c r="F10" s="341">
        <f>E10</f>
        <v>1077.14984</v>
      </c>
      <c r="G10" s="341">
        <f>E10</f>
        <v>1077.14984</v>
      </c>
      <c r="H10" s="341">
        <f>E10</f>
        <v>1077.14984</v>
      </c>
      <c r="I10" s="341">
        <f>E10</f>
        <v>1077.14984</v>
      </c>
    </row>
    <row r="11" spans="1:9" ht="15" customHeight="1">
      <c r="A11" s="332"/>
      <c r="B11" s="313" t="s">
        <v>583</v>
      </c>
      <c r="C11" s="313" t="s">
        <v>297</v>
      </c>
      <c r="D11" s="339"/>
      <c r="E11" s="340"/>
      <c r="F11" s="341"/>
      <c r="G11" s="341"/>
      <c r="H11" s="341"/>
      <c r="I11" s="341"/>
    </row>
    <row r="12" spans="1:9" ht="15" customHeight="1">
      <c r="A12" s="332"/>
      <c r="B12" s="313" t="s">
        <v>584</v>
      </c>
      <c r="C12" s="313" t="s">
        <v>297</v>
      </c>
      <c r="D12" s="339">
        <f>4078810/1000</f>
        <v>4078.81</v>
      </c>
      <c r="E12" s="340">
        <f>D12*1.04</f>
        <v>4241.9624000000003</v>
      </c>
      <c r="F12" s="341">
        <f>E12</f>
        <v>4241.9624000000003</v>
      </c>
      <c r="G12" s="341">
        <f>E12</f>
        <v>4241.9624000000003</v>
      </c>
      <c r="H12" s="341">
        <f>E12</f>
        <v>4241.9624000000003</v>
      </c>
      <c r="I12" s="341">
        <f>E12</f>
        <v>4241.9624000000003</v>
      </c>
    </row>
    <row r="13" spans="1:9" ht="15" customHeight="1">
      <c r="A13" s="332"/>
      <c r="B13" s="313" t="s">
        <v>585</v>
      </c>
      <c r="C13" s="313" t="s">
        <v>297</v>
      </c>
      <c r="D13" s="339"/>
      <c r="E13" s="340"/>
      <c r="F13" s="341"/>
      <c r="G13" s="341"/>
      <c r="H13" s="341"/>
      <c r="I13" s="341"/>
    </row>
    <row r="14" spans="1:9" ht="15">
      <c r="A14" s="332"/>
      <c r="B14" s="337" t="s">
        <v>586</v>
      </c>
      <c r="C14" s="313" t="s">
        <v>297</v>
      </c>
      <c r="D14" s="339">
        <f>D12</f>
        <v>4078.81</v>
      </c>
      <c r="E14" s="340">
        <f>D14*1.04</f>
        <v>4241.9624000000003</v>
      </c>
      <c r="F14" s="341">
        <f>E14</f>
        <v>4241.9624000000003</v>
      </c>
      <c r="G14" s="341">
        <f>E14</f>
        <v>4241.9624000000003</v>
      </c>
      <c r="H14" s="341">
        <f>E14</f>
        <v>4241.9624000000003</v>
      </c>
      <c r="I14" s="341">
        <f>E14</f>
        <v>4241.9624000000003</v>
      </c>
    </row>
    <row r="15" spans="1:9" ht="15">
      <c r="A15" s="332"/>
      <c r="B15" s="337" t="s">
        <v>587</v>
      </c>
      <c r="C15" s="313" t="s">
        <v>297</v>
      </c>
      <c r="D15" s="336"/>
      <c r="E15" s="333"/>
      <c r="F15" s="115"/>
      <c r="G15" s="115"/>
      <c r="H15" s="115"/>
      <c r="I15" s="115"/>
    </row>
    <row r="16" spans="1:9" ht="15">
      <c r="A16" s="332"/>
      <c r="B16" s="337" t="s">
        <v>588</v>
      </c>
      <c r="C16" s="313" t="s">
        <v>297</v>
      </c>
      <c r="D16" s="336"/>
      <c r="E16" s="333"/>
      <c r="F16" s="115"/>
      <c r="G16" s="115"/>
      <c r="H16" s="115"/>
      <c r="I16" s="115"/>
    </row>
    <row r="17" spans="1:9" ht="15">
      <c r="A17" s="332"/>
      <c r="B17" s="337" t="s">
        <v>589</v>
      </c>
      <c r="C17" s="313" t="s">
        <v>297</v>
      </c>
      <c r="D17" s="336"/>
      <c r="E17" s="333"/>
      <c r="F17" s="115"/>
      <c r="G17" s="115"/>
      <c r="H17" s="115"/>
      <c r="I17" s="115"/>
    </row>
    <row r="18" spans="1:9" ht="15" customHeight="1">
      <c r="A18" s="332"/>
      <c r="B18" s="313" t="s">
        <v>590</v>
      </c>
      <c r="C18" s="313" t="s">
        <v>297</v>
      </c>
      <c r="D18" s="336"/>
      <c r="E18" s="333"/>
      <c r="F18" s="115"/>
      <c r="G18" s="115"/>
      <c r="H18" s="115"/>
      <c r="I18" s="115"/>
    </row>
    <row r="19" spans="1:9" ht="15" customHeight="1">
      <c r="A19" s="332"/>
      <c r="B19" s="313" t="s">
        <v>591</v>
      </c>
      <c r="C19" s="313" t="s">
        <v>297</v>
      </c>
      <c r="D19" s="336"/>
      <c r="E19" s="333"/>
      <c r="F19" s="115"/>
      <c r="G19" s="115"/>
      <c r="H19" s="115"/>
      <c r="I19" s="115"/>
    </row>
    <row r="20" spans="1:9" ht="15" customHeight="1">
      <c r="A20" s="332"/>
      <c r="B20" s="313" t="s">
        <v>592</v>
      </c>
      <c r="C20" s="313" t="s">
        <v>297</v>
      </c>
      <c r="D20" s="336"/>
      <c r="E20" s="333"/>
      <c r="F20" s="115"/>
      <c r="G20" s="115"/>
      <c r="H20" s="115"/>
      <c r="I20" s="115"/>
    </row>
    <row r="21" spans="1:9" ht="15" customHeight="1">
      <c r="A21" s="332"/>
      <c r="B21" s="313" t="s">
        <v>593</v>
      </c>
      <c r="C21" s="313" t="s">
        <v>297</v>
      </c>
      <c r="D21" s="336"/>
      <c r="E21" s="333"/>
      <c r="F21" s="115"/>
      <c r="G21" s="115"/>
      <c r="H21" s="115"/>
      <c r="I21" s="115"/>
    </row>
    <row r="22" spans="1:9" ht="15">
      <c r="A22" s="332"/>
      <c r="B22" s="316"/>
      <c r="C22" s="335"/>
      <c r="D22" s="336"/>
      <c r="E22" s="333"/>
      <c r="F22" s="115"/>
      <c r="G22" s="115"/>
      <c r="H22" s="115"/>
      <c r="I22" s="115"/>
    </row>
    <row r="23" spans="1:9" ht="48.75" customHeight="1">
      <c r="A23" t="s">
        <v>512</v>
      </c>
      <c r="B23" s="323" t="s">
        <v>1066</v>
      </c>
      <c r="C23" s="313" t="s">
        <v>297</v>
      </c>
      <c r="D23" s="336"/>
      <c r="E23" s="333"/>
      <c r="F23" s="115"/>
      <c r="G23" s="115"/>
      <c r="H23" s="115"/>
      <c r="I23" s="115"/>
    </row>
    <row r="24" spans="1:9" ht="15">
      <c r="A24" s="332"/>
      <c r="B24" s="313" t="s">
        <v>581</v>
      </c>
      <c r="C24" s="313" t="s">
        <v>297</v>
      </c>
      <c r="D24" s="336"/>
      <c r="E24" s="333"/>
      <c r="F24" s="115"/>
      <c r="G24" s="115"/>
      <c r="H24" s="115"/>
      <c r="I24" s="115"/>
    </row>
    <row r="25" spans="1:9" ht="15" customHeight="1">
      <c r="A25" s="332"/>
      <c r="B25" s="313" t="s">
        <v>582</v>
      </c>
      <c r="C25" s="313" t="s">
        <v>297</v>
      </c>
      <c r="D25" s="336"/>
      <c r="E25" s="333"/>
      <c r="F25" s="115"/>
      <c r="G25" s="115"/>
      <c r="H25" s="115"/>
      <c r="I25" s="115"/>
    </row>
    <row r="26" spans="1:9" ht="15" customHeight="1">
      <c r="A26" s="332"/>
      <c r="B26" s="313" t="s">
        <v>583</v>
      </c>
      <c r="C26" s="313" t="s">
        <v>297</v>
      </c>
      <c r="D26" s="336"/>
      <c r="E26" s="333"/>
      <c r="F26" s="115"/>
      <c r="G26" s="115"/>
      <c r="H26" s="115"/>
      <c r="I26" s="115"/>
    </row>
    <row r="27" spans="1:9" ht="15" customHeight="1">
      <c r="A27" s="332"/>
      <c r="B27" s="313" t="s">
        <v>584</v>
      </c>
      <c r="C27" s="313" t="s">
        <v>297</v>
      </c>
      <c r="D27" s="336"/>
      <c r="E27" s="333"/>
      <c r="F27" s="115"/>
      <c r="G27" s="115"/>
      <c r="H27" s="115"/>
      <c r="I27" s="115"/>
    </row>
    <row r="28" spans="1:9" ht="15" customHeight="1">
      <c r="A28" s="332"/>
      <c r="B28" s="313" t="s">
        <v>585</v>
      </c>
      <c r="C28" s="313" t="s">
        <v>297</v>
      </c>
      <c r="D28" s="336"/>
      <c r="E28" s="333"/>
      <c r="F28" s="115"/>
      <c r="G28" s="115"/>
      <c r="H28" s="115"/>
      <c r="I28" s="115"/>
    </row>
    <row r="29" spans="1:9" ht="15">
      <c r="A29" s="332"/>
      <c r="B29" s="337" t="s">
        <v>586</v>
      </c>
      <c r="C29" s="313" t="s">
        <v>297</v>
      </c>
      <c r="D29" s="336"/>
      <c r="E29" s="333"/>
      <c r="F29" s="115"/>
      <c r="G29" s="115"/>
      <c r="H29" s="115"/>
      <c r="I29" s="115"/>
    </row>
    <row r="30" spans="1:9" ht="15">
      <c r="A30" s="332"/>
      <c r="B30" s="337" t="s">
        <v>587</v>
      </c>
      <c r="C30" s="313" t="s">
        <v>297</v>
      </c>
      <c r="D30" s="336"/>
      <c r="E30" s="333"/>
      <c r="F30" s="115"/>
      <c r="G30" s="115"/>
      <c r="H30" s="115"/>
      <c r="I30" s="115"/>
    </row>
    <row r="31" spans="1:9" ht="15">
      <c r="A31" s="332"/>
      <c r="B31" s="337" t="s">
        <v>588</v>
      </c>
      <c r="C31" s="313" t="s">
        <v>297</v>
      </c>
      <c r="D31" s="336"/>
      <c r="E31" s="333"/>
      <c r="F31" s="115"/>
      <c r="G31" s="115"/>
      <c r="H31" s="115"/>
      <c r="I31" s="115"/>
    </row>
    <row r="32" spans="1:9" ht="15">
      <c r="A32" s="332"/>
      <c r="B32" s="337" t="s">
        <v>589</v>
      </c>
      <c r="C32" s="313" t="s">
        <v>297</v>
      </c>
      <c r="D32" s="336"/>
      <c r="E32" s="333"/>
      <c r="F32" s="115"/>
      <c r="G32" s="115"/>
      <c r="H32" s="115"/>
      <c r="I32" s="115"/>
    </row>
    <row r="33" spans="1:9" ht="15" customHeight="1">
      <c r="A33" s="332"/>
      <c r="B33" s="313" t="s">
        <v>590</v>
      </c>
      <c r="C33" s="313" t="s">
        <v>297</v>
      </c>
      <c r="D33" s="336"/>
      <c r="E33" s="333"/>
      <c r="F33" s="115"/>
      <c r="G33" s="115"/>
      <c r="H33" s="115"/>
      <c r="I33" s="115"/>
    </row>
    <row r="34" spans="1:9" ht="15" customHeight="1">
      <c r="A34" s="332"/>
      <c r="B34" s="313" t="s">
        <v>591</v>
      </c>
      <c r="C34" s="313" t="s">
        <v>297</v>
      </c>
      <c r="D34" s="336"/>
      <c r="E34" s="333"/>
      <c r="F34" s="115"/>
      <c r="G34" s="115"/>
      <c r="H34" s="115"/>
      <c r="I34" s="115"/>
    </row>
    <row r="35" spans="1:9" ht="15" customHeight="1">
      <c r="A35" s="332"/>
      <c r="B35" s="313" t="s">
        <v>592</v>
      </c>
      <c r="C35" s="313" t="s">
        <v>297</v>
      </c>
      <c r="D35" s="336"/>
      <c r="E35" s="333"/>
      <c r="F35" s="115"/>
      <c r="G35" s="115"/>
      <c r="H35" s="115"/>
      <c r="I35" s="115"/>
    </row>
    <row r="36" spans="1:9" ht="15" customHeight="1">
      <c r="A36" s="332"/>
      <c r="B36" s="313" t="s">
        <v>593</v>
      </c>
      <c r="C36" s="313" t="s">
        <v>297</v>
      </c>
      <c r="D36" s="336"/>
      <c r="E36" s="333"/>
      <c r="F36" s="115"/>
      <c r="G36" s="115"/>
      <c r="H36" s="115"/>
      <c r="I36" s="115"/>
    </row>
    <row r="37" spans="1:9" ht="15">
      <c r="A37" s="332"/>
      <c r="B37" s="316"/>
      <c r="C37" s="335"/>
      <c r="D37" s="336"/>
      <c r="E37" s="333"/>
      <c r="F37" s="115"/>
      <c r="G37" s="115"/>
      <c r="H37" s="115"/>
      <c r="I37" s="115"/>
    </row>
    <row r="38" spans="1:9" ht="15">
      <c r="A38" t="s">
        <v>538</v>
      </c>
      <c r="B38" s="323" t="s">
        <v>594</v>
      </c>
      <c r="C38" s="313" t="s">
        <v>297</v>
      </c>
      <c r="D38" s="336"/>
      <c r="E38" s="333"/>
      <c r="F38" s="115"/>
      <c r="G38" s="115"/>
      <c r="H38" s="115"/>
      <c r="I38" s="115"/>
    </row>
    <row r="39" spans="1:9" ht="15">
      <c r="A39" s="332"/>
      <c r="B39" s="313" t="s">
        <v>581</v>
      </c>
      <c r="C39" s="313" t="s">
        <v>297</v>
      </c>
      <c r="D39" s="336"/>
      <c r="E39" s="333"/>
      <c r="F39" s="115"/>
      <c r="G39" s="115"/>
      <c r="H39" s="115"/>
      <c r="I39" s="115"/>
    </row>
    <row r="40" spans="1:9" ht="15" customHeight="1">
      <c r="A40" s="332"/>
      <c r="B40" s="313" t="s">
        <v>582</v>
      </c>
      <c r="C40" s="313" t="s">
        <v>297</v>
      </c>
      <c r="D40" s="336"/>
      <c r="E40" s="333"/>
      <c r="F40" s="115"/>
      <c r="G40" s="115"/>
      <c r="H40" s="115"/>
      <c r="I40" s="115"/>
    </row>
    <row r="41" spans="1:9" ht="15" customHeight="1">
      <c r="A41" s="332"/>
      <c r="B41" s="313" t="s">
        <v>583</v>
      </c>
      <c r="C41" s="313" t="s">
        <v>297</v>
      </c>
      <c r="D41" s="336"/>
      <c r="E41" s="333"/>
      <c r="F41" s="115"/>
      <c r="G41" s="115"/>
      <c r="H41" s="115"/>
      <c r="I41" s="115"/>
    </row>
    <row r="42" spans="1:9" ht="15" customHeight="1">
      <c r="A42" s="332"/>
      <c r="B42" s="313" t="s">
        <v>584</v>
      </c>
      <c r="C42" s="313" t="s">
        <v>297</v>
      </c>
      <c r="D42" s="336"/>
      <c r="E42" s="333"/>
      <c r="F42" s="115"/>
      <c r="G42" s="115"/>
      <c r="H42" s="115"/>
      <c r="I42" s="115"/>
    </row>
    <row r="43" spans="1:9" ht="15" customHeight="1">
      <c r="A43" s="332"/>
      <c r="B43" s="313" t="s">
        <v>585</v>
      </c>
      <c r="C43" s="313" t="s">
        <v>297</v>
      </c>
      <c r="D43" s="336"/>
      <c r="E43" s="333"/>
      <c r="F43" s="115"/>
      <c r="G43" s="115"/>
      <c r="H43" s="115"/>
      <c r="I43" s="115"/>
    </row>
    <row r="44" spans="1:9" ht="15">
      <c r="A44" s="332"/>
      <c r="B44" s="337" t="s">
        <v>586</v>
      </c>
      <c r="C44" s="313" t="s">
        <v>297</v>
      </c>
      <c r="D44" s="336"/>
      <c r="E44" s="333"/>
      <c r="F44" s="115"/>
      <c r="G44" s="115"/>
      <c r="H44" s="115"/>
      <c r="I44" s="115"/>
    </row>
    <row r="45" spans="1:9" ht="15">
      <c r="A45" s="332"/>
      <c r="B45" s="337" t="s">
        <v>587</v>
      </c>
      <c r="C45" s="313" t="s">
        <v>297</v>
      </c>
      <c r="D45" s="336"/>
      <c r="E45" s="333"/>
      <c r="F45" s="115"/>
      <c r="G45" s="115"/>
      <c r="H45" s="115"/>
      <c r="I45" s="115"/>
    </row>
    <row r="46" spans="1:9" ht="15">
      <c r="A46" s="332"/>
      <c r="B46" s="337" t="s">
        <v>588</v>
      </c>
      <c r="C46" s="313" t="s">
        <v>297</v>
      </c>
      <c r="D46" s="336"/>
      <c r="E46" s="333"/>
      <c r="F46" s="115"/>
      <c r="G46" s="115"/>
      <c r="H46" s="115"/>
      <c r="I46" s="115"/>
    </row>
    <row r="47" spans="1:9" ht="15">
      <c r="A47" s="332"/>
      <c r="B47" s="337" t="s">
        <v>589</v>
      </c>
      <c r="C47" s="313" t="s">
        <v>297</v>
      </c>
      <c r="D47" s="336"/>
      <c r="E47" s="333"/>
      <c r="F47" s="115"/>
      <c r="G47" s="115"/>
      <c r="H47" s="115"/>
      <c r="I47" s="115"/>
    </row>
    <row r="48" spans="1:9" ht="15" customHeight="1">
      <c r="A48" s="332"/>
      <c r="B48" s="313" t="s">
        <v>590</v>
      </c>
      <c r="C48" s="313" t="s">
        <v>297</v>
      </c>
      <c r="D48" s="336"/>
      <c r="E48" s="333"/>
      <c r="F48" s="115"/>
      <c r="G48" s="115"/>
      <c r="H48" s="115"/>
      <c r="I48" s="115"/>
    </row>
    <row r="49" spans="1:9" ht="15" customHeight="1">
      <c r="A49" s="332"/>
      <c r="B49" s="313" t="s">
        <v>591</v>
      </c>
      <c r="C49" s="313" t="s">
        <v>297</v>
      </c>
      <c r="D49" s="336"/>
      <c r="E49" s="333"/>
      <c r="F49" s="115"/>
      <c r="G49" s="115"/>
      <c r="H49" s="115"/>
      <c r="I49" s="115"/>
    </row>
    <row r="50" spans="1:9" ht="15" customHeight="1">
      <c r="A50" s="332"/>
      <c r="B50" s="313" t="s">
        <v>592</v>
      </c>
      <c r="C50" s="313" t="s">
        <v>297</v>
      </c>
      <c r="D50" s="336"/>
      <c r="E50" s="333"/>
      <c r="F50" s="115"/>
      <c r="G50" s="115"/>
      <c r="H50" s="115"/>
      <c r="I50" s="115"/>
    </row>
    <row r="51" spans="1:9" ht="15">
      <c r="A51" s="332"/>
      <c r="B51" s="313" t="s">
        <v>593</v>
      </c>
      <c r="C51" s="313" t="s">
        <v>297</v>
      </c>
      <c r="D51" s="336"/>
      <c r="E51" s="333"/>
      <c r="F51" s="115"/>
      <c r="G51" s="115"/>
      <c r="H51" s="115"/>
      <c r="I51" s="115"/>
    </row>
    <row r="52" spans="1:9" ht="15">
      <c r="A52" s="332"/>
      <c r="B52" s="316"/>
      <c r="C52" s="335"/>
      <c r="D52" s="336"/>
      <c r="E52" s="333"/>
      <c r="F52" s="115"/>
      <c r="G52" s="115"/>
      <c r="H52" s="115"/>
      <c r="I52" s="115"/>
    </row>
    <row r="53" spans="1:9" ht="15" customHeight="1">
      <c r="A53" t="s">
        <v>540</v>
      </c>
      <c r="B53" s="323" t="s">
        <v>595</v>
      </c>
      <c r="C53" s="313" t="s">
        <v>297</v>
      </c>
      <c r="D53" s="336">
        <f>D57</f>
        <v>580.65462000000002</v>
      </c>
      <c r="E53" s="336">
        <f t="shared" ref="E53:I53" si="0">E57</f>
        <v>603.88080480000008</v>
      </c>
      <c r="F53" s="336">
        <f t="shared" si="0"/>
        <v>603.88080480000008</v>
      </c>
      <c r="G53" s="336">
        <f t="shared" si="0"/>
        <v>603.88080480000008</v>
      </c>
      <c r="H53" s="336">
        <f t="shared" si="0"/>
        <v>603.88080480000008</v>
      </c>
      <c r="I53" s="336">
        <f t="shared" si="0"/>
        <v>603.88080480000008</v>
      </c>
    </row>
    <row r="54" spans="1:9" ht="15">
      <c r="A54" s="332"/>
      <c r="B54" s="313" t="s">
        <v>581</v>
      </c>
      <c r="C54" s="313" t="s">
        <v>297</v>
      </c>
      <c r="D54" s="336"/>
      <c r="E54" s="333"/>
      <c r="F54" s="115"/>
      <c r="G54" s="115"/>
      <c r="H54" s="115"/>
      <c r="I54" s="115"/>
    </row>
    <row r="55" spans="1:9" ht="15" customHeight="1">
      <c r="A55" s="332"/>
      <c r="B55" s="313" t="s">
        <v>582</v>
      </c>
      <c r="C55" s="313" t="s">
        <v>297</v>
      </c>
      <c r="D55" s="336"/>
      <c r="E55" s="333"/>
      <c r="F55" s="115"/>
      <c r="G55" s="115"/>
      <c r="H55" s="115"/>
      <c r="I55" s="115"/>
    </row>
    <row r="56" spans="1:9" ht="15" customHeight="1">
      <c r="A56" s="332"/>
      <c r="B56" s="313" t="s">
        <v>583</v>
      </c>
      <c r="C56" s="313" t="s">
        <v>297</v>
      </c>
      <c r="D56" s="336"/>
      <c r="E56" s="333"/>
      <c r="F56" s="115"/>
      <c r="G56" s="115"/>
      <c r="H56" s="115"/>
      <c r="I56" s="115"/>
    </row>
    <row r="57" spans="1:9" ht="15" customHeight="1">
      <c r="A57" s="332"/>
      <c r="B57" s="313" t="s">
        <v>584</v>
      </c>
      <c r="C57" s="313" t="s">
        <v>297</v>
      </c>
      <c r="D57" s="336">
        <f>D62</f>
        <v>580.65462000000002</v>
      </c>
      <c r="E57" s="336">
        <f t="shared" ref="E57:I57" si="1">E62</f>
        <v>603.88080480000008</v>
      </c>
      <c r="F57" s="336">
        <f t="shared" si="1"/>
        <v>603.88080480000008</v>
      </c>
      <c r="G57" s="336">
        <f t="shared" si="1"/>
        <v>603.88080480000008</v>
      </c>
      <c r="H57" s="336">
        <f t="shared" si="1"/>
        <v>603.88080480000008</v>
      </c>
      <c r="I57" s="336">
        <f t="shared" si="1"/>
        <v>603.88080480000008</v>
      </c>
    </row>
    <row r="58" spans="1:9" ht="15" customHeight="1">
      <c r="A58" s="332"/>
      <c r="B58" s="313" t="s">
        <v>585</v>
      </c>
      <c r="C58" s="313" t="s">
        <v>297</v>
      </c>
      <c r="D58" s="336"/>
      <c r="E58" s="333"/>
      <c r="F58" s="115"/>
      <c r="G58" s="115"/>
      <c r="H58" s="115"/>
      <c r="I58" s="115"/>
    </row>
    <row r="59" spans="1:9" ht="15">
      <c r="A59" s="332"/>
      <c r="B59" s="337" t="s">
        <v>586</v>
      </c>
      <c r="C59" s="313" t="s">
        <v>297</v>
      </c>
      <c r="D59" s="336"/>
      <c r="E59" s="333"/>
      <c r="F59" s="115"/>
      <c r="G59" s="115"/>
      <c r="H59" s="115"/>
      <c r="I59" s="115"/>
    </row>
    <row r="60" spans="1:9" ht="15">
      <c r="A60" s="332"/>
      <c r="B60" s="337" t="s">
        <v>587</v>
      </c>
      <c r="C60" s="313" t="s">
        <v>297</v>
      </c>
      <c r="D60" s="336"/>
      <c r="E60" s="333"/>
      <c r="F60" s="115"/>
      <c r="G60" s="115"/>
      <c r="H60" s="115"/>
      <c r="I60" s="115"/>
    </row>
    <row r="61" spans="1:9" ht="15">
      <c r="A61" s="332"/>
      <c r="B61" s="337" t="s">
        <v>588</v>
      </c>
      <c r="C61" s="313" t="s">
        <v>297</v>
      </c>
      <c r="D61" s="336"/>
      <c r="E61" s="333"/>
      <c r="F61" s="115"/>
      <c r="G61" s="115"/>
      <c r="H61" s="115"/>
      <c r="I61" s="115"/>
    </row>
    <row r="62" spans="1:9" ht="15">
      <c r="A62" s="332"/>
      <c r="B62" s="337" t="s">
        <v>589</v>
      </c>
      <c r="C62" s="313" t="s">
        <v>297</v>
      </c>
      <c r="D62" s="336">
        <f>580654.62/1000</f>
        <v>580.65462000000002</v>
      </c>
      <c r="E62" s="340">
        <f>D62*1.04</f>
        <v>603.88080480000008</v>
      </c>
      <c r="F62" s="341">
        <f>E62</f>
        <v>603.88080480000008</v>
      </c>
      <c r="G62" s="341">
        <f>E62</f>
        <v>603.88080480000008</v>
      </c>
      <c r="H62" s="341">
        <f>E62</f>
        <v>603.88080480000008</v>
      </c>
      <c r="I62" s="341">
        <f>E62</f>
        <v>603.88080480000008</v>
      </c>
    </row>
    <row r="63" spans="1:9" ht="15" customHeight="1">
      <c r="A63" s="332"/>
      <c r="B63" s="313" t="s">
        <v>590</v>
      </c>
      <c r="C63" s="313" t="s">
        <v>297</v>
      </c>
      <c r="D63" s="336"/>
      <c r="E63" s="333"/>
      <c r="F63" s="115"/>
      <c r="G63" s="115"/>
      <c r="H63" s="115"/>
      <c r="I63" s="115"/>
    </row>
    <row r="64" spans="1:9" ht="15" customHeight="1">
      <c r="A64" s="332"/>
      <c r="B64" s="313" t="s">
        <v>591</v>
      </c>
      <c r="C64" s="313" t="s">
        <v>297</v>
      </c>
      <c r="D64" s="336"/>
      <c r="E64" s="333"/>
      <c r="F64" s="115"/>
      <c r="G64" s="115"/>
      <c r="H64" s="115"/>
      <c r="I64" s="115"/>
    </row>
    <row r="65" spans="1:9" ht="15" customHeight="1">
      <c r="A65" s="332"/>
      <c r="B65" s="313" t="s">
        <v>592</v>
      </c>
      <c r="C65" s="313" t="s">
        <v>297</v>
      </c>
      <c r="D65" s="336"/>
      <c r="E65" s="333"/>
      <c r="F65" s="115"/>
      <c r="G65" s="115"/>
      <c r="H65" s="115"/>
      <c r="I65" s="115"/>
    </row>
    <row r="66" spans="1:9" ht="15" customHeight="1">
      <c r="A66" s="332"/>
      <c r="B66" s="313" t="s">
        <v>593</v>
      </c>
      <c r="C66" s="313" t="s">
        <v>297</v>
      </c>
      <c r="D66" s="336"/>
      <c r="E66" s="333"/>
      <c r="F66" s="115"/>
      <c r="G66" s="115"/>
      <c r="H66" s="115"/>
      <c r="I66" s="115"/>
    </row>
    <row r="67" spans="1:9" ht="15">
      <c r="A67" s="332"/>
      <c r="B67" s="316"/>
      <c r="C67" s="335"/>
      <c r="D67" s="336"/>
      <c r="E67" s="333"/>
      <c r="F67" s="115"/>
      <c r="G67" s="115"/>
      <c r="H67" s="115"/>
      <c r="I67" s="115"/>
    </row>
    <row r="68" spans="1:9" ht="30" customHeight="1">
      <c r="A68" t="s">
        <v>556</v>
      </c>
      <c r="B68" s="323" t="s">
        <v>596</v>
      </c>
      <c r="C68" s="313" t="s">
        <v>297</v>
      </c>
      <c r="D68" s="336"/>
      <c r="E68" s="333"/>
      <c r="F68" s="115"/>
      <c r="G68" s="115"/>
      <c r="H68" s="115"/>
      <c r="I68" s="115"/>
    </row>
    <row r="69" spans="1:9" ht="15">
      <c r="A69" s="332"/>
      <c r="B69" s="313" t="s">
        <v>581</v>
      </c>
      <c r="C69" s="313" t="s">
        <v>297</v>
      </c>
      <c r="D69" s="336"/>
      <c r="E69" s="333"/>
      <c r="F69" s="115"/>
      <c r="G69" s="115"/>
      <c r="H69" s="115"/>
      <c r="I69" s="115"/>
    </row>
    <row r="70" spans="1:9" ht="15" customHeight="1">
      <c r="A70" s="332"/>
      <c r="B70" s="313" t="s">
        <v>582</v>
      </c>
      <c r="C70" s="313" t="s">
        <v>297</v>
      </c>
      <c r="D70" s="336"/>
      <c r="E70" s="333"/>
      <c r="F70" s="115"/>
      <c r="G70" s="115"/>
      <c r="H70" s="115"/>
      <c r="I70" s="115"/>
    </row>
    <row r="71" spans="1:9" ht="15" customHeight="1">
      <c r="A71" s="332"/>
      <c r="B71" s="313" t="s">
        <v>583</v>
      </c>
      <c r="C71" s="313" t="s">
        <v>297</v>
      </c>
      <c r="D71" s="336"/>
      <c r="E71" s="333"/>
      <c r="F71" s="115"/>
      <c r="G71" s="115"/>
      <c r="H71" s="115"/>
      <c r="I71" s="115"/>
    </row>
    <row r="72" spans="1:9" ht="15" customHeight="1">
      <c r="A72" s="332"/>
      <c r="B72" s="313" t="s">
        <v>584</v>
      </c>
      <c r="C72" s="313" t="s">
        <v>297</v>
      </c>
      <c r="D72" s="336"/>
      <c r="E72" s="333"/>
      <c r="F72" s="115"/>
      <c r="G72" s="115"/>
      <c r="H72" s="115"/>
      <c r="I72" s="115"/>
    </row>
    <row r="73" spans="1:9" ht="15" customHeight="1">
      <c r="A73" s="332"/>
      <c r="B73" s="313" t="s">
        <v>585</v>
      </c>
      <c r="C73" s="313" t="s">
        <v>297</v>
      </c>
      <c r="D73" s="336"/>
      <c r="E73" s="333"/>
      <c r="F73" s="115"/>
      <c r="G73" s="115"/>
      <c r="H73" s="115"/>
      <c r="I73" s="115"/>
    </row>
    <row r="74" spans="1:9" ht="15">
      <c r="A74" s="332"/>
      <c r="B74" s="337" t="s">
        <v>586</v>
      </c>
      <c r="C74" s="313" t="s">
        <v>297</v>
      </c>
      <c r="D74" s="336"/>
      <c r="E74" s="333"/>
      <c r="F74" s="115"/>
      <c r="G74" s="115"/>
      <c r="H74" s="115"/>
      <c r="I74" s="115"/>
    </row>
    <row r="75" spans="1:9" ht="15">
      <c r="A75" s="332"/>
      <c r="B75" s="337" t="s">
        <v>587</v>
      </c>
      <c r="C75" s="313" t="s">
        <v>297</v>
      </c>
      <c r="D75" s="336"/>
      <c r="E75" s="333"/>
      <c r="F75" s="115"/>
      <c r="G75" s="115"/>
      <c r="H75" s="115"/>
      <c r="I75" s="115"/>
    </row>
    <row r="76" spans="1:9" ht="15">
      <c r="A76" s="332"/>
      <c r="B76" s="337" t="s">
        <v>588</v>
      </c>
      <c r="C76" s="313" t="s">
        <v>297</v>
      </c>
      <c r="D76" s="336"/>
      <c r="E76" s="333"/>
      <c r="F76" s="115"/>
      <c r="G76" s="115"/>
      <c r="H76" s="115"/>
      <c r="I76" s="115"/>
    </row>
    <row r="77" spans="1:9" ht="15">
      <c r="A77" s="332"/>
      <c r="B77" s="337" t="s">
        <v>589</v>
      </c>
      <c r="C77" s="313" t="s">
        <v>297</v>
      </c>
      <c r="D77" s="336"/>
      <c r="E77" s="333"/>
      <c r="F77" s="115"/>
      <c r="G77" s="115"/>
      <c r="H77" s="115"/>
      <c r="I77" s="115"/>
    </row>
    <row r="78" spans="1:9" ht="15">
      <c r="A78" s="332"/>
      <c r="B78" s="313" t="s">
        <v>590</v>
      </c>
      <c r="C78" s="313" t="s">
        <v>297</v>
      </c>
      <c r="D78" s="336"/>
      <c r="E78" s="333"/>
      <c r="F78" s="115"/>
      <c r="G78" s="115"/>
      <c r="H78" s="115"/>
      <c r="I78" s="115"/>
    </row>
    <row r="79" spans="1:9" ht="15">
      <c r="A79" s="332"/>
      <c r="B79" s="313" t="s">
        <v>591</v>
      </c>
      <c r="C79" s="313" t="s">
        <v>297</v>
      </c>
      <c r="D79" s="336"/>
      <c r="E79" s="333"/>
      <c r="F79" s="115"/>
      <c r="G79" s="115"/>
      <c r="H79" s="115"/>
      <c r="I79" s="115"/>
    </row>
    <row r="80" spans="1:9" ht="15">
      <c r="A80" s="332"/>
      <c r="B80" s="313" t="s">
        <v>592</v>
      </c>
      <c r="C80" s="313" t="s">
        <v>297</v>
      </c>
      <c r="D80" s="336"/>
      <c r="E80" s="333"/>
      <c r="F80" s="115"/>
      <c r="G80" s="115"/>
      <c r="H80" s="115"/>
      <c r="I80" s="115"/>
    </row>
    <row r="81" spans="1:9" ht="15">
      <c r="A81" s="332"/>
      <c r="B81" s="338" t="s">
        <v>593</v>
      </c>
      <c r="C81" s="313" t="s">
        <v>297</v>
      </c>
      <c r="D81" s="336"/>
      <c r="E81" s="333"/>
      <c r="F81" s="115"/>
      <c r="G81" s="115"/>
      <c r="H81" s="115"/>
      <c r="I81" s="115"/>
    </row>
    <row r="82" spans="1:9" ht="15">
      <c r="A82" s="332"/>
      <c r="B82" s="316"/>
      <c r="C82" s="335"/>
      <c r="D82" s="336"/>
      <c r="E82" s="333"/>
      <c r="F82" s="115"/>
      <c r="G82" s="115"/>
      <c r="H82" s="115"/>
      <c r="I82" s="115"/>
    </row>
    <row r="83" spans="1:9" ht="15">
      <c r="A83" t="s">
        <v>597</v>
      </c>
      <c r="B83" s="323" t="s">
        <v>598</v>
      </c>
      <c r="C83" s="335"/>
      <c r="D83" s="336"/>
      <c r="E83" s="333"/>
      <c r="F83" s="115"/>
      <c r="G83" s="115"/>
      <c r="H83" s="115"/>
      <c r="I83" s="115"/>
    </row>
    <row r="84" spans="1:9" ht="15">
      <c r="A84" s="332"/>
      <c r="B84" s="313" t="s">
        <v>581</v>
      </c>
      <c r="C84" s="313" t="s">
        <v>202</v>
      </c>
      <c r="D84" s="336"/>
      <c r="E84" s="333"/>
      <c r="F84" s="115"/>
      <c r="G84" s="115"/>
      <c r="H84" s="115"/>
      <c r="I84" s="115"/>
    </row>
    <row r="85" spans="1:9" ht="15">
      <c r="A85" s="332"/>
      <c r="B85" s="313" t="s">
        <v>582</v>
      </c>
      <c r="C85" s="313" t="s">
        <v>202</v>
      </c>
      <c r="D85" s="336"/>
      <c r="E85" s="333"/>
      <c r="F85" s="115"/>
      <c r="G85" s="115"/>
      <c r="H85" s="115"/>
      <c r="I85" s="115"/>
    </row>
    <row r="86" spans="1:9" ht="15">
      <c r="A86" s="332"/>
      <c r="B86" s="313" t="s">
        <v>583</v>
      </c>
      <c r="C86" s="313" t="s">
        <v>202</v>
      </c>
      <c r="D86" s="336"/>
      <c r="E86" s="333"/>
      <c r="F86" s="115"/>
      <c r="G86" s="115"/>
      <c r="H86" s="115"/>
      <c r="I86" s="115"/>
    </row>
    <row r="87" spans="1:9" ht="15">
      <c r="A87" s="332"/>
      <c r="B87" s="313" t="s">
        <v>584</v>
      </c>
      <c r="C87" s="313" t="s">
        <v>202</v>
      </c>
      <c r="D87" s="336"/>
      <c r="E87" s="333"/>
      <c r="F87" s="115"/>
      <c r="G87" s="115"/>
      <c r="H87" s="115"/>
      <c r="I87" s="115"/>
    </row>
    <row r="88" spans="1:9" ht="15">
      <c r="A88" s="332"/>
      <c r="B88" s="313" t="s">
        <v>585</v>
      </c>
      <c r="C88" s="313" t="s">
        <v>202</v>
      </c>
      <c r="D88" s="336"/>
      <c r="E88" s="333"/>
      <c r="F88" s="115"/>
      <c r="G88" s="115"/>
      <c r="H88" s="115"/>
      <c r="I88" s="115"/>
    </row>
    <row r="89" spans="1:9" ht="15">
      <c r="A89" s="332"/>
      <c r="B89" s="337" t="s">
        <v>586</v>
      </c>
      <c r="C89" s="313" t="s">
        <v>202</v>
      </c>
      <c r="D89" s="336"/>
      <c r="E89" s="333"/>
      <c r="F89" s="115"/>
      <c r="G89" s="115"/>
      <c r="H89" s="115"/>
      <c r="I89" s="115"/>
    </row>
    <row r="90" spans="1:9" ht="15">
      <c r="A90" s="332"/>
      <c r="B90" s="337" t="s">
        <v>587</v>
      </c>
      <c r="C90" s="313" t="s">
        <v>202</v>
      </c>
      <c r="D90" s="336"/>
      <c r="E90" s="333"/>
      <c r="F90" s="115"/>
      <c r="G90" s="115"/>
      <c r="H90" s="115"/>
      <c r="I90" s="115"/>
    </row>
    <row r="91" spans="1:9" ht="15">
      <c r="A91" s="332"/>
      <c r="B91" s="337" t="s">
        <v>588</v>
      </c>
      <c r="C91" s="313" t="s">
        <v>202</v>
      </c>
      <c r="D91" s="336"/>
      <c r="E91" s="333"/>
      <c r="F91" s="115"/>
      <c r="G91" s="115"/>
      <c r="H91" s="115"/>
      <c r="I91" s="115"/>
    </row>
    <row r="92" spans="1:9" ht="15">
      <c r="A92" s="332"/>
      <c r="B92" s="337" t="s">
        <v>589</v>
      </c>
      <c r="C92" s="313" t="s">
        <v>202</v>
      </c>
      <c r="D92" s="336"/>
      <c r="E92" s="333"/>
      <c r="F92" s="115"/>
      <c r="G92" s="115"/>
      <c r="H92" s="115"/>
      <c r="I92" s="115"/>
    </row>
    <row r="93" spans="1:9" ht="15">
      <c r="A93" s="332"/>
      <c r="B93" s="313" t="s">
        <v>590</v>
      </c>
      <c r="C93" s="313" t="s">
        <v>202</v>
      </c>
      <c r="D93" s="336"/>
      <c r="E93" s="333"/>
      <c r="F93" s="115"/>
      <c r="G93" s="115"/>
      <c r="H93" s="115"/>
      <c r="I93" s="115"/>
    </row>
    <row r="94" spans="1:9" ht="15">
      <c r="A94" s="332"/>
      <c r="B94" s="313" t="s">
        <v>591</v>
      </c>
      <c r="C94" s="313" t="s">
        <v>202</v>
      </c>
      <c r="D94" s="336"/>
      <c r="E94" s="333"/>
      <c r="F94" s="115"/>
      <c r="G94" s="115"/>
      <c r="H94" s="115"/>
      <c r="I94" s="115"/>
    </row>
    <row r="95" spans="1:9" ht="15">
      <c r="A95" s="332"/>
      <c r="B95" s="313" t="s">
        <v>592</v>
      </c>
      <c r="C95" s="313" t="s">
        <v>202</v>
      </c>
      <c r="D95" s="336"/>
      <c r="E95" s="333"/>
      <c r="F95" s="115"/>
      <c r="G95" s="115"/>
      <c r="H95" s="115"/>
      <c r="I95" s="115"/>
    </row>
    <row r="96" spans="1:9" ht="15">
      <c r="A96" s="332"/>
      <c r="B96" s="338" t="s">
        <v>593</v>
      </c>
      <c r="C96" s="313" t="s">
        <v>202</v>
      </c>
      <c r="D96" s="336"/>
      <c r="E96" s="333"/>
      <c r="F96" s="115"/>
      <c r="G96" s="115"/>
      <c r="H96" s="115"/>
      <c r="I96" s="115"/>
    </row>
    <row r="97" spans="1:9" ht="15">
      <c r="A97" s="332"/>
      <c r="B97" s="316"/>
      <c r="C97" s="335"/>
      <c r="D97" s="336"/>
      <c r="E97" s="333"/>
      <c r="F97" s="115"/>
      <c r="G97" s="115"/>
      <c r="H97" s="115"/>
      <c r="I97" s="115"/>
    </row>
    <row r="98" spans="1:9" ht="15">
      <c r="A98" t="s">
        <v>599</v>
      </c>
      <c r="B98" s="323" t="s">
        <v>600</v>
      </c>
      <c r="C98" s="313" t="s">
        <v>297</v>
      </c>
      <c r="D98" s="339">
        <f>106595/1000</f>
        <v>106.595</v>
      </c>
      <c r="E98" s="340">
        <f>D98*0.85</f>
        <v>90.60575</v>
      </c>
      <c r="F98" s="340">
        <f t="shared" ref="F98:I100" si="2">E98*0.85</f>
        <v>77.0148875</v>
      </c>
      <c r="G98" s="340">
        <f t="shared" si="2"/>
        <v>65.462654375</v>
      </c>
      <c r="H98" s="340">
        <f t="shared" si="2"/>
        <v>55.643256218749997</v>
      </c>
      <c r="I98" s="340">
        <f t="shared" si="2"/>
        <v>47.296767785937497</v>
      </c>
    </row>
    <row r="99" spans="1:9" ht="15">
      <c r="A99" s="332"/>
      <c r="B99" s="313" t="s">
        <v>581</v>
      </c>
      <c r="C99" s="313" t="s">
        <v>297</v>
      </c>
      <c r="D99" s="339"/>
      <c r="E99" s="340"/>
      <c r="F99" s="341"/>
      <c r="G99" s="341"/>
      <c r="H99" s="341"/>
      <c r="I99" s="341"/>
    </row>
    <row r="100" spans="1:9" ht="15">
      <c r="A100" s="332"/>
      <c r="B100" s="313" t="s">
        <v>582</v>
      </c>
      <c r="C100" s="313" t="s">
        <v>297</v>
      </c>
      <c r="D100" s="342">
        <f>102716/1000</f>
        <v>102.71599999999999</v>
      </c>
      <c r="E100" s="340">
        <f>D100*0.85</f>
        <v>87.308599999999998</v>
      </c>
      <c r="F100" s="340">
        <f>E100*0.85</f>
        <v>74.212310000000002</v>
      </c>
      <c r="G100" s="340">
        <f t="shared" si="2"/>
        <v>63.0804635</v>
      </c>
      <c r="H100" s="340">
        <f t="shared" si="2"/>
        <v>53.618393974999996</v>
      </c>
      <c r="I100" s="340">
        <f t="shared" si="2"/>
        <v>45.575634878749995</v>
      </c>
    </row>
    <row r="101" spans="1:9" ht="15">
      <c r="A101" s="332"/>
      <c r="B101" s="313" t="s">
        <v>583</v>
      </c>
      <c r="C101" s="313" t="s">
        <v>297</v>
      </c>
      <c r="D101" s="342"/>
      <c r="E101" s="343"/>
      <c r="F101" s="344"/>
      <c r="G101" s="344"/>
      <c r="H101" s="344"/>
      <c r="I101" s="344"/>
    </row>
    <row r="102" spans="1:9" ht="15">
      <c r="A102" s="332"/>
      <c r="B102" s="313" t="s">
        <v>584</v>
      </c>
      <c r="C102" s="313" t="s">
        <v>297</v>
      </c>
      <c r="D102" s="342">
        <f t="shared" ref="D102:I102" si="3">D98-D100</f>
        <v>3.8790000000000049</v>
      </c>
      <c r="E102" s="343">
        <f t="shared" si="3"/>
        <v>3.297150000000002</v>
      </c>
      <c r="F102" s="343">
        <f t="shared" si="3"/>
        <v>2.8025774999999982</v>
      </c>
      <c r="G102" s="343">
        <f t="shared" si="3"/>
        <v>2.3821908749999992</v>
      </c>
      <c r="H102" s="343">
        <f t="shared" si="3"/>
        <v>2.0248622437500003</v>
      </c>
      <c r="I102" s="343">
        <f t="shared" si="3"/>
        <v>1.7211329071875028</v>
      </c>
    </row>
    <row r="103" spans="1:9" ht="15">
      <c r="A103" s="332"/>
      <c r="B103" s="313" t="s">
        <v>585</v>
      </c>
      <c r="C103" s="313" t="s">
        <v>297</v>
      </c>
      <c r="D103" s="342"/>
      <c r="E103" s="343"/>
      <c r="F103" s="344"/>
      <c r="G103" s="344"/>
      <c r="H103" s="344"/>
      <c r="I103" s="344"/>
    </row>
    <row r="104" spans="1:9" ht="15">
      <c r="A104" s="332"/>
      <c r="B104" s="337" t="s">
        <v>586</v>
      </c>
      <c r="C104" s="313" t="s">
        <v>297</v>
      </c>
      <c r="D104" s="342">
        <f t="shared" ref="D104:I104" si="4">D102</f>
        <v>3.8790000000000049</v>
      </c>
      <c r="E104" s="343">
        <f t="shared" si="4"/>
        <v>3.297150000000002</v>
      </c>
      <c r="F104" s="344">
        <f t="shared" si="4"/>
        <v>2.8025774999999982</v>
      </c>
      <c r="G104" s="344">
        <f t="shared" si="4"/>
        <v>2.3821908749999992</v>
      </c>
      <c r="H104" s="344">
        <f t="shared" si="4"/>
        <v>2.0248622437500003</v>
      </c>
      <c r="I104" s="344">
        <f t="shared" si="4"/>
        <v>1.7211329071875028</v>
      </c>
    </row>
    <row r="105" spans="1:9" ht="15">
      <c r="A105" s="332"/>
      <c r="B105" s="337" t="s">
        <v>587</v>
      </c>
      <c r="C105" s="313" t="s">
        <v>297</v>
      </c>
      <c r="D105" s="336"/>
      <c r="E105" s="333"/>
      <c r="F105" s="115"/>
      <c r="G105" s="115"/>
      <c r="H105" s="115"/>
      <c r="I105" s="115"/>
    </row>
    <row r="106" spans="1:9" ht="15">
      <c r="A106" s="332"/>
      <c r="B106" s="337" t="s">
        <v>588</v>
      </c>
      <c r="C106" s="313" t="s">
        <v>297</v>
      </c>
      <c r="D106" s="336"/>
      <c r="E106" s="333"/>
      <c r="F106" s="115"/>
      <c r="G106" s="115"/>
      <c r="H106" s="115"/>
      <c r="I106" s="115"/>
    </row>
    <row r="107" spans="1:9" ht="15">
      <c r="A107" s="332"/>
      <c r="B107" s="337" t="s">
        <v>589</v>
      </c>
      <c r="C107" s="313" t="s">
        <v>297</v>
      </c>
      <c r="D107" s="336"/>
      <c r="E107" s="333"/>
      <c r="F107" s="115"/>
      <c r="G107" s="115"/>
      <c r="H107" s="115"/>
      <c r="I107" s="115"/>
    </row>
    <row r="108" spans="1:9" ht="15">
      <c r="A108" s="332"/>
      <c r="B108" s="313" t="s">
        <v>590</v>
      </c>
      <c r="C108" s="313" t="s">
        <v>297</v>
      </c>
      <c r="D108" s="336"/>
      <c r="E108" s="333"/>
      <c r="F108" s="115"/>
      <c r="G108" s="115"/>
      <c r="H108" s="115"/>
      <c r="I108" s="115"/>
    </row>
    <row r="109" spans="1:9" ht="15">
      <c r="A109" s="332"/>
      <c r="B109" s="313" t="s">
        <v>591</v>
      </c>
      <c r="C109" s="313" t="s">
        <v>297</v>
      </c>
      <c r="D109" s="336"/>
      <c r="E109" s="333"/>
      <c r="F109" s="115"/>
      <c r="G109" s="115"/>
      <c r="H109" s="115"/>
      <c r="I109" s="115"/>
    </row>
    <row r="110" spans="1:9" ht="15">
      <c r="A110" s="332"/>
      <c r="B110" s="313" t="s">
        <v>592</v>
      </c>
      <c r="C110" s="313" t="s">
        <v>297</v>
      </c>
      <c r="D110" s="336"/>
      <c r="E110" s="333"/>
      <c r="F110" s="115"/>
      <c r="G110" s="115"/>
      <c r="H110" s="115"/>
      <c r="I110" s="115"/>
    </row>
    <row r="111" spans="1:9" ht="15">
      <c r="A111" s="332"/>
      <c r="B111" s="338" t="s">
        <v>593</v>
      </c>
      <c r="C111" s="313" t="s">
        <v>297</v>
      </c>
      <c r="D111" s="336"/>
      <c r="E111" s="333"/>
      <c r="F111" s="115"/>
      <c r="G111" s="115"/>
      <c r="H111" s="115"/>
      <c r="I111" s="115"/>
    </row>
    <row r="112" spans="1:9" ht="15">
      <c r="A112" t="s">
        <v>601</v>
      </c>
      <c r="B112" s="323" t="s">
        <v>549</v>
      </c>
      <c r="C112" s="313" t="s">
        <v>297</v>
      </c>
      <c r="D112" s="336"/>
      <c r="E112" s="333"/>
      <c r="F112" s="115"/>
      <c r="G112" s="115"/>
      <c r="H112" s="115"/>
      <c r="I112" s="115"/>
    </row>
    <row r="113" spans="1:9" ht="15">
      <c r="A113" t="s">
        <v>602</v>
      </c>
      <c r="B113" s="323" t="s">
        <v>551</v>
      </c>
      <c r="C113" s="313" t="s">
        <v>297</v>
      </c>
      <c r="D113" s="336"/>
      <c r="E113" s="333"/>
      <c r="F113" s="115"/>
      <c r="G113" s="115"/>
      <c r="H113" s="115"/>
      <c r="I113" s="115"/>
    </row>
    <row r="114" spans="1:9" ht="15">
      <c r="A114" t="s">
        <v>603</v>
      </c>
      <c r="B114" s="323" t="s">
        <v>553</v>
      </c>
      <c r="C114" s="313" t="s">
        <v>297</v>
      </c>
      <c r="D114" s="336"/>
      <c r="E114" s="333"/>
      <c r="F114" s="115"/>
      <c r="G114" s="115"/>
      <c r="H114" s="115"/>
      <c r="I114" s="115"/>
    </row>
    <row r="115" spans="1:9" ht="15">
      <c r="A115" t="s">
        <v>604</v>
      </c>
      <c r="B115" s="323" t="s">
        <v>555</v>
      </c>
      <c r="C115" s="313" t="s">
        <v>297</v>
      </c>
      <c r="D115" s="336"/>
      <c r="E115" s="333"/>
      <c r="F115" s="115"/>
      <c r="G115" s="115"/>
      <c r="H115" s="115"/>
      <c r="I115" s="115"/>
    </row>
    <row r="117" spans="1:9">
      <c r="B117" t="s">
        <v>607</v>
      </c>
      <c r="F117" t="s">
        <v>1132</v>
      </c>
    </row>
    <row r="118" spans="1:9" ht="16.5" customHeight="1">
      <c r="A118" s="682" t="s">
        <v>167</v>
      </c>
      <c r="B118" s="682"/>
      <c r="C118" s="682"/>
      <c r="D118" s="682"/>
      <c r="E118" s="682"/>
      <c r="F118" s="114"/>
      <c r="G118" s="114"/>
      <c r="H118" s="114"/>
      <c r="I118" s="114"/>
    </row>
    <row r="119" spans="1:9" ht="53.85" customHeight="1">
      <c r="A119" s="116" t="s">
        <v>497</v>
      </c>
      <c r="B119" s="680" t="s">
        <v>574</v>
      </c>
      <c r="C119" s="680"/>
      <c r="D119" s="680"/>
      <c r="E119" s="680"/>
      <c r="F119" s="680"/>
      <c r="G119" s="680"/>
      <c r="H119" s="680"/>
      <c r="I119" s="680"/>
    </row>
    <row r="120" spans="1:9" ht="55.15" customHeight="1">
      <c r="A120" s="116" t="s">
        <v>512</v>
      </c>
      <c r="B120" s="683" t="s">
        <v>605</v>
      </c>
      <c r="C120" s="683"/>
      <c r="D120" s="683"/>
      <c r="E120" s="683"/>
      <c r="F120" s="683"/>
      <c r="G120" s="683"/>
      <c r="H120" s="683"/>
      <c r="I120" s="683"/>
    </row>
    <row r="122" spans="1:9">
      <c r="G122" t="s">
        <v>1132</v>
      </c>
    </row>
  </sheetData>
  <mergeCells count="5">
    <mergeCell ref="A1:I1"/>
    <mergeCell ref="A4:I4"/>
    <mergeCell ref="A118:E118"/>
    <mergeCell ref="B119:I119"/>
    <mergeCell ref="B120:I120"/>
  </mergeCells>
  <pageMargins left="1.3779527559055118" right="0" top="0.39370078740157483" bottom="0.39370078740157483" header="0" footer="0"/>
  <pageSetup paperSize="9" scale="60" fitToWidth="0" fitToHeight="0" pageOrder="overThenDown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MJ102"/>
  <sheetViews>
    <sheetView workbookViewId="0">
      <selection activeCell="A68" sqref="A68:H102"/>
    </sheetView>
  </sheetViews>
  <sheetFormatPr defaultRowHeight="15"/>
  <cols>
    <col min="1" max="1" width="7.375" style="20" customWidth="1"/>
    <col min="2" max="2" width="51.75" style="117" customWidth="1"/>
    <col min="3" max="3" width="9.625" style="118" customWidth="1"/>
    <col min="4" max="8" width="9.625" style="119" customWidth="1"/>
    <col min="9" max="9" width="12.375" style="20" customWidth="1"/>
    <col min="10" max="10" width="12.25" style="20" customWidth="1"/>
    <col min="11" max="11" width="13.375" style="20" customWidth="1"/>
    <col min="12" max="12" width="9.875" style="20" customWidth="1"/>
    <col min="13" max="13" width="10.75" style="20" customWidth="1"/>
    <col min="14" max="14" width="9.625" style="20" customWidth="1"/>
    <col min="15" max="15" width="10" style="20" customWidth="1"/>
    <col min="16" max="1024" width="8.125" style="20" customWidth="1"/>
  </cols>
  <sheetData>
    <row r="1" spans="1:11" ht="18.75">
      <c r="A1" s="684" t="s">
        <v>1145</v>
      </c>
      <c r="B1" s="684"/>
      <c r="C1" s="684"/>
      <c r="D1" s="684"/>
      <c r="E1" s="684"/>
      <c r="F1" s="684"/>
      <c r="G1" s="684"/>
      <c r="H1" s="684"/>
    </row>
    <row r="3" spans="1:11" ht="18.75">
      <c r="A3" s="685" t="s">
        <v>609</v>
      </c>
      <c r="B3" s="685"/>
      <c r="C3" s="685"/>
      <c r="D3" s="685"/>
      <c r="E3" s="685"/>
      <c r="F3" s="685"/>
      <c r="G3" s="685"/>
      <c r="H3" s="685"/>
    </row>
    <row r="4" spans="1:11" ht="18.75">
      <c r="A4" s="686" t="s">
        <v>516</v>
      </c>
      <c r="B4" s="686"/>
      <c r="C4" s="686"/>
      <c r="D4" s="686"/>
      <c r="E4" s="686"/>
      <c r="F4" s="686"/>
      <c r="G4" s="686"/>
      <c r="H4" s="686"/>
    </row>
    <row r="5" spans="1:11" ht="45">
      <c r="A5" s="24" t="s">
        <v>610</v>
      </c>
      <c r="B5" s="31" t="s">
        <v>81</v>
      </c>
      <c r="C5" s="335" t="s">
        <v>1133</v>
      </c>
      <c r="D5" s="106" t="s">
        <v>1034</v>
      </c>
      <c r="E5" s="106" t="s">
        <v>1035</v>
      </c>
      <c r="F5" s="106" t="s">
        <v>1036</v>
      </c>
      <c r="G5" s="106" t="s">
        <v>1037</v>
      </c>
      <c r="H5" s="106" t="s">
        <v>1134</v>
      </c>
    </row>
    <row r="6" spans="1:11" ht="15.75">
      <c r="A6" s="25">
        <v>1</v>
      </c>
      <c r="B6" s="28">
        <v>2</v>
      </c>
      <c r="C6" s="355">
        <v>3</v>
      </c>
      <c r="D6" s="83">
        <v>4</v>
      </c>
      <c r="E6" s="83">
        <v>5</v>
      </c>
      <c r="F6" s="83">
        <v>6</v>
      </c>
      <c r="G6" s="83">
        <v>7</v>
      </c>
      <c r="H6" s="83">
        <v>8</v>
      </c>
    </row>
    <row r="7" spans="1:11" ht="37.35" customHeight="1">
      <c r="A7" s="121" t="s">
        <v>611</v>
      </c>
      <c r="B7" s="354" t="s">
        <v>612</v>
      </c>
      <c r="C7" s="356">
        <f t="shared" ref="C7:H7" si="0">C8+C11+C12+C15+C19+C20+C24+C28+C29+C32+C33+C34+C35+C36+C37+C38+C39+C27</f>
        <v>35148346.992013998</v>
      </c>
      <c r="D7" s="356">
        <f t="shared" si="0"/>
        <v>33541840.261801541</v>
      </c>
      <c r="E7" s="356">
        <f t="shared" si="0"/>
        <v>35012606.523803599</v>
      </c>
      <c r="F7" s="356">
        <f t="shared" si="0"/>
        <v>36552101.087362252</v>
      </c>
      <c r="G7" s="356">
        <f t="shared" si="0"/>
        <v>38163051.51431857</v>
      </c>
      <c r="H7" s="356">
        <f t="shared" si="0"/>
        <v>39848370.858392477</v>
      </c>
    </row>
    <row r="8" spans="1:11" ht="15.75">
      <c r="A8" s="124" t="s">
        <v>497</v>
      </c>
      <c r="B8" s="357" t="s">
        <v>613</v>
      </c>
      <c r="C8" s="360">
        <f>C9+C10</f>
        <v>1696033.3</v>
      </c>
      <c r="D8" s="360">
        <f t="shared" ref="D8:H8" si="1">D9+D10</f>
        <v>1763874.6320000002</v>
      </c>
      <c r="E8" s="360">
        <f t="shared" si="1"/>
        <v>1834429.6172800004</v>
      </c>
      <c r="F8" s="360">
        <f t="shared" si="1"/>
        <v>1907806.8019712002</v>
      </c>
      <c r="G8" s="360">
        <f t="shared" si="1"/>
        <v>1984119.0740500484</v>
      </c>
      <c r="H8" s="360">
        <f t="shared" si="1"/>
        <v>2063483.8370120504</v>
      </c>
      <c r="I8" s="395">
        <v>1726868.3</v>
      </c>
      <c r="J8" s="395">
        <f>C8+C46</f>
        <v>1726868.3</v>
      </c>
      <c r="K8" s="20" t="s">
        <v>1039</v>
      </c>
    </row>
    <row r="9" spans="1:11" ht="15.75">
      <c r="A9" s="25" t="s">
        <v>88</v>
      </c>
      <c r="B9" s="358" t="s">
        <v>614</v>
      </c>
      <c r="C9" s="361">
        <f>1790318*0.85</f>
        <v>1521770.3</v>
      </c>
      <c r="D9" s="361">
        <f t="shared" ref="D9:H10" si="2">C9*1.04</f>
        <v>1582641.1120000002</v>
      </c>
      <c r="E9" s="361">
        <f t="shared" si="2"/>
        <v>1645946.7564800002</v>
      </c>
      <c r="F9" s="361">
        <f t="shared" si="2"/>
        <v>1711784.6267392002</v>
      </c>
      <c r="G9" s="361">
        <f t="shared" si="2"/>
        <v>1780256.0118087684</v>
      </c>
      <c r="H9" s="361">
        <f t="shared" si="2"/>
        <v>1851466.2522811191</v>
      </c>
      <c r="I9" s="20" t="s">
        <v>1040</v>
      </c>
      <c r="J9" s="190"/>
    </row>
    <row r="10" spans="1:11" ht="15.75">
      <c r="A10" s="25" t="s">
        <v>502</v>
      </c>
      <c r="B10" s="358" t="s">
        <v>615</v>
      </c>
      <c r="C10" s="396">
        <f>I8-C9-C46</f>
        <v>174263</v>
      </c>
      <c r="D10" s="396">
        <f t="shared" si="2"/>
        <v>181233.52000000002</v>
      </c>
      <c r="E10" s="396">
        <f t="shared" si="2"/>
        <v>188482.86080000002</v>
      </c>
      <c r="F10" s="396">
        <f t="shared" si="2"/>
        <v>196022.17523200004</v>
      </c>
      <c r="G10" s="396">
        <f t="shared" si="2"/>
        <v>203863.06224128004</v>
      </c>
      <c r="H10" s="396">
        <f t="shared" si="2"/>
        <v>212017.58473093127</v>
      </c>
    </row>
    <row r="11" spans="1:11" ht="15.75">
      <c r="A11" s="124" t="s">
        <v>512</v>
      </c>
      <c r="B11" s="357" t="s">
        <v>616</v>
      </c>
      <c r="C11" s="360">
        <f>'Таблица 4.4'!D156*1000</f>
        <v>11816400</v>
      </c>
      <c r="D11" s="360">
        <f>'Таблица 4.4'!E156*1000</f>
        <v>12289056</v>
      </c>
      <c r="E11" s="360">
        <f>'Таблица 4.4'!F156*1000</f>
        <v>12780618.240000002</v>
      </c>
      <c r="F11" s="360">
        <f>'Таблица 4.4'!G156*1000</f>
        <v>13291842.969600001</v>
      </c>
      <c r="G11" s="360">
        <f>'Таблица 4.4'!H156*1000</f>
        <v>13823516.688384002</v>
      </c>
      <c r="H11" s="360">
        <f>'Таблица 4.4'!I156*1000</f>
        <v>14376457.355919363</v>
      </c>
    </row>
    <row r="12" spans="1:11" s="130" customFormat="1" ht="32.85" customHeight="1">
      <c r="A12" s="124" t="s">
        <v>538</v>
      </c>
      <c r="B12" s="357" t="s">
        <v>617</v>
      </c>
      <c r="C12" s="360">
        <f>'Таблица 4.7'!H16*1000</f>
        <v>4525706.9093500003</v>
      </c>
      <c r="D12" s="360">
        <f>'Таблица 4.7'!H33*1000</f>
        <v>1568700.6660000004</v>
      </c>
      <c r="E12" s="360">
        <f>'Таблица 4.7'!H50*1000</f>
        <v>1631448.6926400005</v>
      </c>
      <c r="F12" s="360">
        <f>'Таблица 4.7'!H67*1000</f>
        <v>1696706.6403456007</v>
      </c>
      <c r="G12" s="360">
        <f>'Таблица 4.7'!H84*1000</f>
        <v>1764574.905959425</v>
      </c>
      <c r="H12" s="360">
        <f>'Таблица 4.7'!H101*1000</f>
        <v>1835157.9021978017</v>
      </c>
    </row>
    <row r="13" spans="1:11" ht="15.75" hidden="1">
      <c r="A13" s="127" t="s">
        <v>125</v>
      </c>
      <c r="B13" s="359" t="s">
        <v>618</v>
      </c>
      <c r="C13" s="362"/>
      <c r="D13" s="363"/>
      <c r="E13" s="363"/>
      <c r="F13" s="364">
        <f>E13*1.01</f>
        <v>0</v>
      </c>
      <c r="G13" s="363">
        <v>0</v>
      </c>
      <c r="H13" s="363">
        <v>0</v>
      </c>
    </row>
    <row r="14" spans="1:11" ht="24.75" hidden="1" customHeight="1">
      <c r="A14" s="127" t="s">
        <v>619</v>
      </c>
      <c r="B14" s="359" t="s">
        <v>620</v>
      </c>
      <c r="C14" s="362"/>
      <c r="D14" s="363"/>
      <c r="E14" s="363"/>
      <c r="F14" s="364">
        <f>E14*1.01</f>
        <v>0</v>
      </c>
      <c r="G14" s="363">
        <v>0</v>
      </c>
      <c r="H14" s="363">
        <v>0</v>
      </c>
    </row>
    <row r="15" spans="1:11" s="130" customFormat="1" ht="15.75">
      <c r="A15" s="124" t="s">
        <v>540</v>
      </c>
      <c r="B15" s="357" t="s">
        <v>621</v>
      </c>
      <c r="C15" s="360">
        <f>'Таблица 4.8'!E12*1000</f>
        <v>267334.5</v>
      </c>
      <c r="D15" s="360">
        <f>'Таблица 4.8'!H12*1000</f>
        <v>284534.13123097585</v>
      </c>
      <c r="E15" s="360">
        <f>'Таблица 4.8'!K12*1000</f>
        <v>295915.49648021493</v>
      </c>
      <c r="F15" s="360">
        <f>'Таблица 4.8'!N12*1000</f>
        <v>307752.11633942352</v>
      </c>
      <c r="G15" s="360">
        <f>'Таблица 4.8'!Q12*1000</f>
        <v>320062.20099300047</v>
      </c>
      <c r="H15" s="360">
        <f>'Таблица 4.8'!T12*1000</f>
        <v>332864.68903272052</v>
      </c>
    </row>
    <row r="16" spans="1:11" ht="16.5" hidden="1" thickBot="1">
      <c r="A16" s="127" t="s">
        <v>542</v>
      </c>
      <c r="B16" s="131" t="s">
        <v>618</v>
      </c>
      <c r="C16" s="346"/>
      <c r="D16" s="353"/>
      <c r="E16" s="353"/>
      <c r="F16" s="347">
        <f>E16*1.01</f>
        <v>0</v>
      </c>
      <c r="G16" s="353">
        <v>0</v>
      </c>
      <c r="H16" s="353">
        <v>0</v>
      </c>
    </row>
    <row r="17" spans="1:10" ht="17.25" hidden="1" customHeight="1">
      <c r="A17" s="127" t="s">
        <v>544</v>
      </c>
      <c r="B17" s="131" t="s">
        <v>620</v>
      </c>
      <c r="C17" s="367"/>
      <c r="D17" s="353"/>
      <c r="E17" s="353"/>
      <c r="F17" s="347">
        <f>E17*1.01</f>
        <v>0</v>
      </c>
      <c r="G17" s="353">
        <v>0</v>
      </c>
      <c r="H17" s="353">
        <v>0</v>
      </c>
    </row>
    <row r="18" spans="1:10" s="130" customFormat="1" ht="15.75">
      <c r="A18" s="124" t="s">
        <v>556</v>
      </c>
      <c r="B18" s="357" t="s">
        <v>622</v>
      </c>
      <c r="C18" s="360">
        <v>0</v>
      </c>
      <c r="D18" s="360">
        <v>0</v>
      </c>
      <c r="E18" s="360">
        <v>0</v>
      </c>
      <c r="F18" s="360">
        <v>0</v>
      </c>
      <c r="G18" s="360">
        <v>0</v>
      </c>
      <c r="H18" s="360">
        <v>0</v>
      </c>
    </row>
    <row r="19" spans="1:10" s="130" customFormat="1" ht="33.75" customHeight="1">
      <c r="A19" s="124" t="s">
        <v>597</v>
      </c>
      <c r="B19" s="125" t="s">
        <v>623</v>
      </c>
      <c r="C19" s="368">
        <f>'Таблица 4.10'!D98*1000</f>
        <v>106595</v>
      </c>
      <c r="D19" s="369">
        <f>'Таблица 4.10'!E98*1000</f>
        <v>90605.75</v>
      </c>
      <c r="E19" s="369">
        <f>'Таблица 4.10'!F98*1000</f>
        <v>77014.887499999997</v>
      </c>
      <c r="F19" s="369">
        <f>'Таблица 4.10'!G98*1000</f>
        <v>65462.654374999998</v>
      </c>
      <c r="G19" s="369">
        <f>'Таблица 4.10'!H98*1000</f>
        <v>55643.256218749993</v>
      </c>
      <c r="H19" s="369">
        <f>'Таблица 4.10'!I98*1000</f>
        <v>47296.767785937496</v>
      </c>
    </row>
    <row r="20" spans="1:10" s="130" customFormat="1" ht="15.75">
      <c r="A20" s="124" t="s">
        <v>599</v>
      </c>
      <c r="B20" s="371" t="s">
        <v>624</v>
      </c>
      <c r="C20" s="360">
        <f>C22+C21</f>
        <v>13934070.859999999</v>
      </c>
      <c r="D20" s="360">
        <f t="shared" ref="D20:H20" si="3">D22+D21</f>
        <v>14630774.403000001</v>
      </c>
      <c r="E20" s="360">
        <f t="shared" si="3"/>
        <v>15362313.123150002</v>
      </c>
      <c r="F20" s="360">
        <f t="shared" si="3"/>
        <v>16130428.779307503</v>
      </c>
      <c r="G20" s="360">
        <f t="shared" si="3"/>
        <v>16936950.21827288</v>
      </c>
      <c r="H20" s="360">
        <f t="shared" si="3"/>
        <v>17783797.729186524</v>
      </c>
      <c r="J20" s="130">
        <v>5343832</v>
      </c>
    </row>
    <row r="21" spans="1:10" ht="15.75">
      <c r="A21" s="492" t="s">
        <v>625</v>
      </c>
      <c r="B21" s="372" t="s">
        <v>628</v>
      </c>
      <c r="C21" s="370">
        <f>'Таблица 4.9'!D46</f>
        <v>7627494.0800000001</v>
      </c>
      <c r="D21" s="361">
        <f>'Таблица 4.9'!E46</f>
        <v>8008868.784</v>
      </c>
      <c r="E21" s="361">
        <f>'Таблица 4.9'!F46</f>
        <v>8409312.2232000008</v>
      </c>
      <c r="F21" s="361">
        <f>'Таблица 4.9'!G46</f>
        <v>8829777.8343600016</v>
      </c>
      <c r="G21" s="361">
        <f>'Таблица 4.9'!H46</f>
        <v>9271266.7260780018</v>
      </c>
      <c r="H21" s="361">
        <f>'Таблица 4.9'!I46</f>
        <v>9734830.0623819027</v>
      </c>
    </row>
    <row r="22" spans="1:10" ht="15.75">
      <c r="A22" s="25" t="s">
        <v>627</v>
      </c>
      <c r="B22" s="359" t="s">
        <v>626</v>
      </c>
      <c r="C22" s="361">
        <f>'Таблица 4.9'!D53</f>
        <v>6306576.7800000003</v>
      </c>
      <c r="D22" s="361">
        <f>'Таблица 4.9'!E53</f>
        <v>6621905.6190000009</v>
      </c>
      <c r="E22" s="361">
        <f>'Таблица 4.9'!F53</f>
        <v>6953000.8999500014</v>
      </c>
      <c r="F22" s="361">
        <f>'Таблица 4.9'!G53</f>
        <v>7300650.9449475016</v>
      </c>
      <c r="G22" s="361">
        <f>'Таблица 4.9'!H53</f>
        <v>7665683.492194877</v>
      </c>
      <c r="H22" s="361">
        <f>'Таблица 4.9'!I53</f>
        <v>8048967.666804621</v>
      </c>
    </row>
    <row r="23" spans="1:10" ht="15.75" hidden="1">
      <c r="A23" s="127" t="s">
        <v>629</v>
      </c>
      <c r="B23" s="41" t="s">
        <v>630</v>
      </c>
      <c r="C23" s="367"/>
      <c r="D23" s="373"/>
      <c r="E23" s="365"/>
      <c r="F23" s="366">
        <f>E23*1.01</f>
        <v>0</v>
      </c>
      <c r="G23" s="365">
        <v>0</v>
      </c>
      <c r="H23" s="365">
        <v>0</v>
      </c>
    </row>
    <row r="24" spans="1:10" s="130" customFormat="1" ht="15.75">
      <c r="A24" s="124" t="s">
        <v>631</v>
      </c>
      <c r="B24" s="357" t="s">
        <v>632</v>
      </c>
      <c r="C24" s="360">
        <f t="shared" ref="C24:H24" si="4">C25+C26</f>
        <v>1334361.44</v>
      </c>
      <c r="D24" s="360">
        <f t="shared" si="4"/>
        <v>1387735.8976</v>
      </c>
      <c r="E24" s="360">
        <f t="shared" si="4"/>
        <v>1443245.3335040002</v>
      </c>
      <c r="F24" s="360">
        <f t="shared" si="4"/>
        <v>1500975.14684416</v>
      </c>
      <c r="G24" s="360">
        <f t="shared" si="4"/>
        <v>1561014.1527179265</v>
      </c>
      <c r="H24" s="360">
        <f t="shared" si="4"/>
        <v>1623454.7188266437</v>
      </c>
    </row>
    <row r="25" spans="1:10" s="130" customFormat="1" ht="15.75">
      <c r="A25" s="124"/>
      <c r="B25" s="357" t="s">
        <v>633</v>
      </c>
      <c r="C25" s="360">
        <v>1320917.3</v>
      </c>
      <c r="D25" s="360">
        <f t="shared" ref="D25:H27" si="5">C25*1.04</f>
        <v>1373753.9920000001</v>
      </c>
      <c r="E25" s="360">
        <f t="shared" si="5"/>
        <v>1428704.1516800001</v>
      </c>
      <c r="F25" s="360">
        <f t="shared" si="5"/>
        <v>1485852.3177472001</v>
      </c>
      <c r="G25" s="360">
        <f t="shared" si="5"/>
        <v>1545286.4104570881</v>
      </c>
      <c r="H25" s="360">
        <f t="shared" si="5"/>
        <v>1607097.8668753717</v>
      </c>
      <c r="J25" s="130">
        <f>J20*30%</f>
        <v>1603149.5999999999</v>
      </c>
    </row>
    <row r="26" spans="1:10" s="130" customFormat="1" ht="15.75">
      <c r="A26" s="124"/>
      <c r="B26" s="357" t="s">
        <v>634</v>
      </c>
      <c r="C26" s="360">
        <v>13444.14</v>
      </c>
      <c r="D26" s="360">
        <f t="shared" si="5"/>
        <v>13981.9056</v>
      </c>
      <c r="E26" s="360">
        <f t="shared" si="5"/>
        <v>14541.181824000001</v>
      </c>
      <c r="F26" s="360">
        <f t="shared" si="5"/>
        <v>15122.829096960002</v>
      </c>
      <c r="G26" s="360">
        <f t="shared" si="5"/>
        <v>15727.742260838402</v>
      </c>
      <c r="H26" s="360">
        <f t="shared" si="5"/>
        <v>16356.851951271939</v>
      </c>
      <c r="J26" s="130">
        <f>J20*0.64%</f>
        <v>34200.524799999999</v>
      </c>
    </row>
    <row r="27" spans="1:10" s="130" customFormat="1" ht="15.75">
      <c r="A27" s="124"/>
      <c r="B27" s="357" t="s">
        <v>635</v>
      </c>
      <c r="C27" s="360">
        <v>243464.98266400004</v>
      </c>
      <c r="D27" s="360">
        <f t="shared" si="5"/>
        <v>253203.58197056004</v>
      </c>
      <c r="E27" s="360">
        <f t="shared" si="5"/>
        <v>263331.72524938243</v>
      </c>
      <c r="F27" s="360">
        <f t="shared" si="5"/>
        <v>273864.99425935774</v>
      </c>
      <c r="G27" s="360">
        <f t="shared" si="5"/>
        <v>284819.59402973205</v>
      </c>
      <c r="H27" s="360">
        <f t="shared" si="5"/>
        <v>296212.37779092137</v>
      </c>
      <c r="J27" s="130">
        <f>J20*11.59%</f>
        <v>619350.12880000006</v>
      </c>
    </row>
    <row r="28" spans="1:10" s="130" customFormat="1" ht="36.75" customHeight="1">
      <c r="A28" s="124" t="s">
        <v>636</v>
      </c>
      <c r="B28" s="357" t="s">
        <v>637</v>
      </c>
      <c r="C28" s="381"/>
      <c r="D28" s="382"/>
      <c r="E28" s="382"/>
      <c r="F28" s="381"/>
      <c r="G28" s="382"/>
      <c r="H28" s="382"/>
    </row>
    <row r="29" spans="1:10" s="130" customFormat="1" ht="33.75" customHeight="1">
      <c r="A29" s="124" t="s">
        <v>638</v>
      </c>
      <c r="B29" s="357" t="s">
        <v>639</v>
      </c>
      <c r="C29" s="364"/>
      <c r="D29" s="374"/>
      <c r="E29" s="374"/>
      <c r="F29" s="375"/>
      <c r="G29" s="374"/>
      <c r="H29" s="374"/>
    </row>
    <row r="30" spans="1:10" ht="15.75">
      <c r="A30" s="25" t="s">
        <v>640</v>
      </c>
      <c r="B30" s="359" t="s">
        <v>618</v>
      </c>
      <c r="C30" s="362"/>
      <c r="D30" s="374"/>
      <c r="E30" s="376"/>
      <c r="F30" s="377"/>
      <c r="G30" s="376"/>
      <c r="H30" s="376"/>
    </row>
    <row r="31" spans="1:10" ht="15.75">
      <c r="A31" s="25" t="s">
        <v>641</v>
      </c>
      <c r="B31" s="359" t="s">
        <v>620</v>
      </c>
      <c r="C31" s="362"/>
      <c r="D31" s="374"/>
      <c r="E31" s="376"/>
      <c r="F31" s="377"/>
      <c r="G31" s="376"/>
      <c r="H31" s="376"/>
    </row>
    <row r="32" spans="1:10" s="130" customFormat="1" ht="63" customHeight="1">
      <c r="A32" s="124" t="s">
        <v>642</v>
      </c>
      <c r="B32" s="357" t="s">
        <v>643</v>
      </c>
      <c r="C32" s="567">
        <v>1062140</v>
      </c>
      <c r="D32" s="360">
        <f>C32*1.04</f>
        <v>1104625.6000000001</v>
      </c>
      <c r="E32" s="360">
        <f>D32*1.04</f>
        <v>1148810.6240000001</v>
      </c>
      <c r="F32" s="360">
        <f>E32*1.04</f>
        <v>1194763.04896</v>
      </c>
      <c r="G32" s="360">
        <f>F32*1.04</f>
        <v>1242553.5709184001</v>
      </c>
      <c r="H32" s="360">
        <f>G32*1.04</f>
        <v>1292255.7137551361</v>
      </c>
    </row>
    <row r="33" spans="1:9" s="130" customFormat="1" ht="81.75" customHeight="1">
      <c r="A33" s="124" t="s">
        <v>644</v>
      </c>
      <c r="B33" s="357" t="s">
        <v>645</v>
      </c>
      <c r="C33" s="364"/>
      <c r="D33" s="374"/>
      <c r="E33" s="374"/>
      <c r="F33" s="375"/>
      <c r="G33" s="349"/>
      <c r="H33" s="349"/>
    </row>
    <row r="34" spans="1:9" s="130" customFormat="1" ht="69.75" customHeight="1">
      <c r="A34" s="124" t="s">
        <v>646</v>
      </c>
      <c r="B34" s="357" t="s">
        <v>647</v>
      </c>
      <c r="C34" s="364"/>
      <c r="D34" s="374"/>
      <c r="E34" s="374"/>
      <c r="F34" s="375"/>
      <c r="G34" s="380"/>
      <c r="H34" s="380"/>
    </row>
    <row r="35" spans="1:9" s="130" customFormat="1" ht="33.75" customHeight="1">
      <c r="A35" s="124" t="s">
        <v>648</v>
      </c>
      <c r="B35" s="357" t="s">
        <v>649</v>
      </c>
      <c r="C35" s="364"/>
      <c r="D35" s="374"/>
      <c r="E35" s="374"/>
      <c r="F35" s="375"/>
      <c r="G35" s="374"/>
      <c r="H35" s="374"/>
    </row>
    <row r="36" spans="1:9" s="130" customFormat="1" ht="15.75">
      <c r="A36" s="124" t="s">
        <v>650</v>
      </c>
      <c r="B36" s="357" t="s">
        <v>651</v>
      </c>
      <c r="C36" s="364"/>
      <c r="D36" s="374"/>
      <c r="E36" s="374"/>
      <c r="F36" s="375"/>
      <c r="G36" s="374"/>
      <c r="H36" s="374"/>
    </row>
    <row r="37" spans="1:9" s="130" customFormat="1" ht="15.75">
      <c r="A37" s="124" t="s">
        <v>652</v>
      </c>
      <c r="B37" s="357" t="s">
        <v>653</v>
      </c>
      <c r="C37" s="567">
        <v>21000</v>
      </c>
      <c r="D37" s="360">
        <f t="shared" ref="D37:H38" si="6">C37*1.04</f>
        <v>21840</v>
      </c>
      <c r="E37" s="360">
        <f t="shared" si="6"/>
        <v>22713.600000000002</v>
      </c>
      <c r="F37" s="360">
        <f t="shared" si="6"/>
        <v>23622.144000000004</v>
      </c>
      <c r="G37" s="360">
        <f t="shared" si="6"/>
        <v>24567.029760000005</v>
      </c>
      <c r="H37" s="360">
        <f t="shared" si="6"/>
        <v>25549.710950400007</v>
      </c>
    </row>
    <row r="38" spans="1:9" s="130" customFormat="1" ht="49.7" customHeight="1">
      <c r="A38" s="124" t="s">
        <v>654</v>
      </c>
      <c r="B38" s="357" t="s">
        <v>655</v>
      </c>
      <c r="C38" s="567">
        <v>7500</v>
      </c>
      <c r="D38" s="360">
        <f t="shared" si="6"/>
        <v>7800</v>
      </c>
      <c r="E38" s="360">
        <f t="shared" si="6"/>
        <v>8112</v>
      </c>
      <c r="F38" s="360">
        <f t="shared" si="6"/>
        <v>8436.48</v>
      </c>
      <c r="G38" s="360">
        <f t="shared" si="6"/>
        <v>8773.9392000000007</v>
      </c>
      <c r="H38" s="360">
        <f t="shared" si="6"/>
        <v>9124.8967680000005</v>
      </c>
    </row>
    <row r="39" spans="1:9" s="130" customFormat="1" ht="35.25" customHeight="1">
      <c r="A39" s="124" t="s">
        <v>656</v>
      </c>
      <c r="B39" s="357" t="s">
        <v>657</v>
      </c>
      <c r="C39" s="360">
        <f t="shared" ref="C39:H39" si="7">C40+C41+C42+C43+C44+C45+C47+C46</f>
        <v>133740</v>
      </c>
      <c r="D39" s="360">
        <f t="shared" si="7"/>
        <v>139089.60000000001</v>
      </c>
      <c r="E39" s="360">
        <f t="shared" si="7"/>
        <v>144653.18400000001</v>
      </c>
      <c r="F39" s="360">
        <f t="shared" si="7"/>
        <v>150439.31135999999</v>
      </c>
      <c r="G39" s="360">
        <f t="shared" si="7"/>
        <v>156456.8838144</v>
      </c>
      <c r="H39" s="360">
        <f t="shared" si="7"/>
        <v>162715.15916697602</v>
      </c>
    </row>
    <row r="40" spans="1:9" ht="15.75">
      <c r="A40" s="25" t="s">
        <v>658</v>
      </c>
      <c r="B40" s="30" t="s">
        <v>659</v>
      </c>
      <c r="C40" s="362"/>
      <c r="D40" s="374"/>
      <c r="E40" s="376"/>
      <c r="F40" s="377"/>
      <c r="G40" s="376"/>
      <c r="H40" s="376"/>
    </row>
    <row r="41" spans="1:9" ht="15.75">
      <c r="A41" s="25" t="s">
        <v>660</v>
      </c>
      <c r="B41" s="30" t="s">
        <v>661</v>
      </c>
      <c r="C41" s="362"/>
      <c r="D41" s="374"/>
      <c r="E41" s="376"/>
      <c r="F41" s="377"/>
      <c r="G41" s="383"/>
      <c r="H41" s="376"/>
    </row>
    <row r="42" spans="1:9" ht="15.75">
      <c r="A42" s="25" t="s">
        <v>662</v>
      </c>
      <c r="B42" s="30" t="s">
        <v>663</v>
      </c>
      <c r="C42" s="362"/>
      <c r="D42" s="374"/>
      <c r="E42" s="376"/>
      <c r="F42" s="377"/>
      <c r="G42" s="350"/>
      <c r="H42" s="350"/>
    </row>
    <row r="43" spans="1:9" ht="15.75">
      <c r="A43" s="25" t="s">
        <v>664</v>
      </c>
      <c r="B43" s="30" t="s">
        <v>665</v>
      </c>
      <c r="C43" s="362"/>
      <c r="D43" s="374"/>
      <c r="E43" s="376"/>
      <c r="F43" s="377"/>
      <c r="G43" s="351"/>
      <c r="H43" s="351"/>
    </row>
    <row r="44" spans="1:9" ht="15.75">
      <c r="A44" s="25" t="s">
        <v>666</v>
      </c>
      <c r="B44" s="30" t="s">
        <v>667</v>
      </c>
      <c r="C44" s="362"/>
      <c r="D44" s="374"/>
      <c r="E44" s="376"/>
      <c r="F44" s="377"/>
      <c r="G44" s="379"/>
      <c r="H44" s="379"/>
    </row>
    <row r="45" spans="1:9" ht="15.75">
      <c r="A45" s="25" t="s">
        <v>668</v>
      </c>
      <c r="B45" s="30" t="s">
        <v>669</v>
      </c>
      <c r="C45" s="361">
        <v>102905</v>
      </c>
      <c r="D45" s="361">
        <f t="shared" ref="D45:H46" si="8">C45*1.04</f>
        <v>107021.2</v>
      </c>
      <c r="E45" s="361">
        <f t="shared" si="8"/>
        <v>111302.048</v>
      </c>
      <c r="F45" s="361">
        <f t="shared" si="8"/>
        <v>115754.12991999999</v>
      </c>
      <c r="G45" s="361">
        <f t="shared" si="8"/>
        <v>120384.2951168</v>
      </c>
      <c r="H45" s="361">
        <f t="shared" si="8"/>
        <v>125199.666921472</v>
      </c>
      <c r="I45" s="20" t="s">
        <v>1038</v>
      </c>
    </row>
    <row r="46" spans="1:9" ht="15.75">
      <c r="A46" s="25" t="s">
        <v>670</v>
      </c>
      <c r="B46" s="30" t="s">
        <v>671</v>
      </c>
      <c r="C46" s="361">
        <v>30835</v>
      </c>
      <c r="D46" s="361">
        <f t="shared" si="8"/>
        <v>32068.400000000001</v>
      </c>
      <c r="E46" s="361">
        <f t="shared" si="8"/>
        <v>33351.136000000006</v>
      </c>
      <c r="F46" s="361">
        <f t="shared" si="8"/>
        <v>34685.181440000008</v>
      </c>
      <c r="G46" s="361">
        <f t="shared" si="8"/>
        <v>36072.588697600011</v>
      </c>
      <c r="H46" s="361">
        <f t="shared" si="8"/>
        <v>37515.492245504014</v>
      </c>
      <c r="I46" s="20" t="s">
        <v>1041</v>
      </c>
    </row>
    <row r="47" spans="1:9" ht="15.75">
      <c r="A47" s="25" t="s">
        <v>672</v>
      </c>
      <c r="B47" s="30" t="s">
        <v>673</v>
      </c>
      <c r="C47" s="362"/>
      <c r="D47" s="376"/>
      <c r="E47" s="376"/>
      <c r="F47" s="377"/>
      <c r="G47" s="350"/>
      <c r="H47" s="350"/>
    </row>
    <row r="48" spans="1:9" ht="30.75" customHeight="1">
      <c r="A48" s="121" t="s">
        <v>674</v>
      </c>
      <c r="B48" s="354" t="s">
        <v>675</v>
      </c>
      <c r="C48" s="384"/>
      <c r="D48" s="385"/>
      <c r="E48" s="385"/>
      <c r="F48" s="386"/>
      <c r="G48" s="348"/>
      <c r="H48" s="348"/>
    </row>
    <row r="49" spans="1:11" s="130" customFormat="1" ht="31.5">
      <c r="A49" s="124" t="s">
        <v>676</v>
      </c>
      <c r="B49" s="357" t="s">
        <v>677</v>
      </c>
      <c r="C49" s="364"/>
      <c r="D49" s="374"/>
      <c r="E49" s="374"/>
      <c r="F49" s="375"/>
      <c r="G49" s="349"/>
      <c r="H49" s="349"/>
    </row>
    <row r="50" spans="1:11" s="130" customFormat="1" ht="15.75">
      <c r="A50" s="124" t="s">
        <v>678</v>
      </c>
      <c r="B50" s="357" t="s">
        <v>679</v>
      </c>
      <c r="C50" s="364"/>
      <c r="D50" s="374"/>
      <c r="E50" s="374"/>
      <c r="F50" s="375"/>
      <c r="G50" s="352"/>
      <c r="H50" s="352"/>
    </row>
    <row r="51" spans="1:11" s="130" customFormat="1" ht="47.25">
      <c r="A51" s="124" t="s">
        <v>680</v>
      </c>
      <c r="B51" s="357" t="s">
        <v>681</v>
      </c>
      <c r="C51" s="364"/>
      <c r="D51" s="374"/>
      <c r="E51" s="374"/>
      <c r="F51" s="375"/>
      <c r="G51" s="352"/>
      <c r="H51" s="352"/>
    </row>
    <row r="52" spans="1:11" s="130" customFormat="1" ht="15.75">
      <c r="A52" s="124" t="s">
        <v>682</v>
      </c>
      <c r="B52" s="357" t="s">
        <v>683</v>
      </c>
      <c r="C52" s="364"/>
      <c r="D52" s="374"/>
      <c r="E52" s="374"/>
      <c r="F52" s="375"/>
      <c r="G52" s="352"/>
      <c r="H52" s="352"/>
    </row>
    <row r="53" spans="1:11" ht="15.75">
      <c r="A53" s="25" t="s">
        <v>684</v>
      </c>
      <c r="B53" s="30" t="s">
        <v>685</v>
      </c>
      <c r="C53" s="362"/>
      <c r="D53" s="376"/>
      <c r="E53" s="376"/>
      <c r="F53" s="377"/>
      <c r="G53" s="350"/>
      <c r="H53" s="350"/>
    </row>
    <row r="54" spans="1:11" ht="15.75">
      <c r="A54" s="25" t="s">
        <v>686</v>
      </c>
      <c r="B54" s="30" t="s">
        <v>687</v>
      </c>
      <c r="C54" s="362"/>
      <c r="D54" s="376"/>
      <c r="E54" s="376"/>
      <c r="F54" s="377"/>
      <c r="G54" s="351"/>
      <c r="H54" s="351"/>
    </row>
    <row r="55" spans="1:11" ht="35.25" customHeight="1">
      <c r="A55" s="121" t="s">
        <v>688</v>
      </c>
      <c r="B55" s="354" t="s">
        <v>689</v>
      </c>
      <c r="C55" s="384"/>
      <c r="D55" s="385"/>
      <c r="E55" s="385"/>
      <c r="F55" s="386"/>
      <c r="G55" s="348"/>
      <c r="H55" s="348"/>
    </row>
    <row r="56" spans="1:11" ht="15.75">
      <c r="A56" s="493" t="s">
        <v>690</v>
      </c>
      <c r="B56" s="30" t="s">
        <v>691</v>
      </c>
      <c r="C56" s="362"/>
      <c r="D56" s="376"/>
      <c r="E56" s="376"/>
      <c r="F56" s="377"/>
      <c r="G56" s="350"/>
      <c r="H56" s="350"/>
    </row>
    <row r="57" spans="1:11" ht="35.85" customHeight="1">
      <c r="A57" s="493" t="s">
        <v>692</v>
      </c>
      <c r="B57" s="30" t="s">
        <v>693</v>
      </c>
      <c r="C57" s="362"/>
      <c r="D57" s="376"/>
      <c r="E57" s="376"/>
      <c r="F57" s="377"/>
      <c r="G57" s="351"/>
      <c r="H57" s="351"/>
    </row>
    <row r="58" spans="1:11" ht="15.75">
      <c r="A58" s="493" t="s">
        <v>694</v>
      </c>
      <c r="B58" s="30" t="s">
        <v>695</v>
      </c>
      <c r="C58" s="362"/>
      <c r="D58" s="376"/>
      <c r="E58" s="376"/>
      <c r="F58" s="377"/>
      <c r="G58" s="351"/>
      <c r="H58" s="351"/>
    </row>
    <row r="59" spans="1:11" ht="15.75">
      <c r="A59" s="493" t="s">
        <v>696</v>
      </c>
      <c r="B59" s="30" t="s">
        <v>697</v>
      </c>
      <c r="C59" s="362"/>
      <c r="D59" s="376"/>
      <c r="E59" s="376"/>
      <c r="F59" s="377"/>
      <c r="G59" s="351"/>
      <c r="H59" s="351"/>
    </row>
    <row r="60" spans="1:11" ht="19.5" customHeight="1">
      <c r="A60" s="121" t="s">
        <v>698</v>
      </c>
      <c r="B60" s="354" t="s">
        <v>699</v>
      </c>
      <c r="C60" s="384"/>
      <c r="D60" s="385"/>
      <c r="E60" s="385"/>
      <c r="F60" s="386"/>
      <c r="G60" s="348"/>
      <c r="H60" s="348"/>
    </row>
    <row r="61" spans="1:11" ht="27.75" customHeight="1">
      <c r="A61" s="121" t="s">
        <v>700</v>
      </c>
      <c r="B61" s="354" t="s">
        <v>701</v>
      </c>
      <c r="C61" s="387"/>
      <c r="D61" s="388"/>
      <c r="E61" s="388"/>
      <c r="F61" s="389"/>
      <c r="G61" s="390"/>
      <c r="H61" s="390"/>
    </row>
    <row r="62" spans="1:11" ht="27.75" customHeight="1">
      <c r="A62" s="121" t="s">
        <v>702</v>
      </c>
      <c r="B62" s="354" t="s">
        <v>703</v>
      </c>
      <c r="C62" s="356">
        <f t="shared" ref="C62:H62" si="9">C55+C48+C7</f>
        <v>35148346.992013998</v>
      </c>
      <c r="D62" s="356">
        <f t="shared" si="9"/>
        <v>33541840.261801541</v>
      </c>
      <c r="E62" s="356">
        <f t="shared" si="9"/>
        <v>35012606.523803599</v>
      </c>
      <c r="F62" s="356">
        <f t="shared" si="9"/>
        <v>36552101.087362252</v>
      </c>
      <c r="G62" s="356">
        <f t="shared" si="9"/>
        <v>38163051.51431857</v>
      </c>
      <c r="H62" s="392">
        <f t="shared" si="9"/>
        <v>39848370.858392477</v>
      </c>
      <c r="I62" s="135"/>
      <c r="J62" s="135"/>
      <c r="K62" s="135"/>
    </row>
    <row r="63" spans="1:11" ht="27.75" customHeight="1">
      <c r="A63" s="121" t="s">
        <v>704</v>
      </c>
      <c r="B63" s="354" t="s">
        <v>478</v>
      </c>
      <c r="C63" s="384"/>
      <c r="D63" s="385"/>
      <c r="E63" s="385"/>
      <c r="F63" s="386"/>
      <c r="G63" s="385"/>
      <c r="H63" s="391"/>
      <c r="I63" s="136"/>
      <c r="J63" s="136"/>
      <c r="K63" s="136"/>
    </row>
    <row r="64" spans="1:11" ht="27.75" customHeight="1">
      <c r="A64" s="121" t="s">
        <v>705</v>
      </c>
      <c r="B64" s="354" t="s">
        <v>479</v>
      </c>
      <c r="C64" s="356">
        <f t="shared" ref="C64:H64" si="10">C62</f>
        <v>35148346.992013998</v>
      </c>
      <c r="D64" s="356">
        <f t="shared" si="10"/>
        <v>33541840.261801541</v>
      </c>
      <c r="E64" s="356">
        <f t="shared" si="10"/>
        <v>35012606.523803599</v>
      </c>
      <c r="F64" s="356">
        <f t="shared" si="10"/>
        <v>36552101.087362252</v>
      </c>
      <c r="G64" s="356">
        <f t="shared" si="10"/>
        <v>38163051.51431857</v>
      </c>
      <c r="H64" s="356">
        <f t="shared" si="10"/>
        <v>39848370.858392477</v>
      </c>
      <c r="I64" s="136"/>
      <c r="J64" s="136"/>
      <c r="K64" s="136"/>
    </row>
    <row r="65" spans="1:11" ht="27.75" customHeight="1">
      <c r="A65" s="121" t="s">
        <v>706</v>
      </c>
      <c r="B65" s="354" t="s">
        <v>707</v>
      </c>
      <c r="C65" s="393"/>
      <c r="D65" s="394"/>
      <c r="E65" s="137"/>
      <c r="F65" s="137"/>
      <c r="G65" s="137"/>
      <c r="H65" s="137"/>
      <c r="I65" s="138"/>
      <c r="J65" s="138"/>
      <c r="K65" s="138"/>
    </row>
    <row r="66" spans="1:11" ht="27.75" customHeight="1">
      <c r="A66" s="121" t="s">
        <v>708</v>
      </c>
      <c r="B66" s="354" t="s">
        <v>709</v>
      </c>
      <c r="C66" s="393"/>
      <c r="D66" s="394"/>
      <c r="E66" s="137"/>
      <c r="F66" s="137"/>
      <c r="G66" s="137"/>
      <c r="H66" s="137"/>
      <c r="I66" s="138"/>
      <c r="J66" s="138"/>
      <c r="K66" s="138"/>
    </row>
    <row r="67" spans="1:11" ht="18.75">
      <c r="A67" s="139"/>
      <c r="C67" s="140"/>
      <c r="D67" s="141"/>
      <c r="E67" s="141"/>
      <c r="F67" s="141"/>
      <c r="G67" s="141"/>
      <c r="H67" s="141"/>
      <c r="I67" s="138"/>
      <c r="J67" s="138"/>
      <c r="K67" s="138"/>
    </row>
    <row r="68" spans="1:11" ht="69" customHeight="1">
      <c r="A68" s="687" t="s">
        <v>710</v>
      </c>
      <c r="B68" s="687"/>
      <c r="C68" s="687"/>
      <c r="D68" s="687"/>
      <c r="E68" s="687"/>
      <c r="F68" s="687"/>
      <c r="G68" s="687"/>
      <c r="H68" s="687"/>
    </row>
    <row r="69" spans="1:11" ht="18.75">
      <c r="A69" s="142"/>
    </row>
    <row r="70" spans="1:11" ht="18.75">
      <c r="A70" s="686" t="s">
        <v>516</v>
      </c>
      <c r="B70" s="686"/>
      <c r="C70" s="686"/>
      <c r="D70" s="686"/>
      <c r="E70" s="686"/>
      <c r="F70" s="686"/>
      <c r="G70" s="686"/>
      <c r="H70" s="686"/>
    </row>
    <row r="71" spans="1:11" ht="56.25" customHeight="1">
      <c r="A71" s="24" t="s">
        <v>711</v>
      </c>
      <c r="B71" s="31" t="s">
        <v>712</v>
      </c>
      <c r="C71" s="403" t="s">
        <v>1146</v>
      </c>
      <c r="D71" s="404" t="s">
        <v>1034</v>
      </c>
      <c r="E71" s="404" t="s">
        <v>1035</v>
      </c>
      <c r="F71" s="404" t="s">
        <v>1036</v>
      </c>
      <c r="G71" s="404" t="s">
        <v>1037</v>
      </c>
      <c r="H71" s="404" t="s">
        <v>1134</v>
      </c>
    </row>
    <row r="72" spans="1:11" ht="15.75">
      <c r="A72" s="25">
        <v>1</v>
      </c>
      <c r="B72" s="282">
        <v>2</v>
      </c>
      <c r="C72" s="189">
        <v>3</v>
      </c>
      <c r="D72" s="405">
        <v>4</v>
      </c>
      <c r="E72" s="405">
        <v>5</v>
      </c>
      <c r="F72" s="405">
        <v>6</v>
      </c>
      <c r="G72" s="405">
        <v>7</v>
      </c>
      <c r="H72" s="405">
        <v>8</v>
      </c>
    </row>
    <row r="73" spans="1:11" ht="15.75">
      <c r="A73" s="489" t="s">
        <v>497</v>
      </c>
      <c r="B73" s="30" t="s">
        <v>714</v>
      </c>
      <c r="C73" s="406">
        <f t="shared" ref="C73:H73" si="11">C74+C75</f>
        <v>1696033.3</v>
      </c>
      <c r="D73" s="406">
        <f t="shared" si="11"/>
        <v>1763874.6320000002</v>
      </c>
      <c r="E73" s="406">
        <f t="shared" si="11"/>
        <v>1834429.6172800004</v>
      </c>
      <c r="F73" s="406">
        <f t="shared" si="11"/>
        <v>1907806.8019712002</v>
      </c>
      <c r="G73" s="406">
        <f t="shared" si="11"/>
        <v>1984119.0740500484</v>
      </c>
      <c r="H73" s="406">
        <f t="shared" si="11"/>
        <v>2063483.8370120504</v>
      </c>
    </row>
    <row r="74" spans="1:11" ht="15.75">
      <c r="A74" s="25" t="s">
        <v>88</v>
      </c>
      <c r="B74" s="401" t="s">
        <v>715</v>
      </c>
      <c r="C74" s="406">
        <f t="shared" ref="C74:H75" si="12">C9</f>
        <v>1521770.3</v>
      </c>
      <c r="D74" s="406">
        <f t="shared" si="12"/>
        <v>1582641.1120000002</v>
      </c>
      <c r="E74" s="406">
        <f t="shared" si="12"/>
        <v>1645946.7564800002</v>
      </c>
      <c r="F74" s="406">
        <f t="shared" si="12"/>
        <v>1711784.6267392002</v>
      </c>
      <c r="G74" s="406">
        <f t="shared" si="12"/>
        <v>1780256.0118087684</v>
      </c>
      <c r="H74" s="406">
        <f t="shared" si="12"/>
        <v>1851466.2522811191</v>
      </c>
      <c r="I74" s="78"/>
    </row>
    <row r="75" spans="1:11" ht="15.75">
      <c r="A75" s="25" t="s">
        <v>502</v>
      </c>
      <c r="B75" s="358" t="s">
        <v>615</v>
      </c>
      <c r="C75" s="406">
        <f t="shared" si="12"/>
        <v>174263</v>
      </c>
      <c r="D75" s="406">
        <f t="shared" si="12"/>
        <v>181233.52000000002</v>
      </c>
      <c r="E75" s="406">
        <f t="shared" si="12"/>
        <v>188482.86080000002</v>
      </c>
      <c r="F75" s="406">
        <f t="shared" si="12"/>
        <v>196022.17523200004</v>
      </c>
      <c r="G75" s="406">
        <f t="shared" si="12"/>
        <v>203863.06224128004</v>
      </c>
      <c r="H75" s="406">
        <f t="shared" si="12"/>
        <v>212017.58473093127</v>
      </c>
    </row>
    <row r="76" spans="1:11" ht="17.649999999999999" customHeight="1">
      <c r="A76" s="489" t="s">
        <v>512</v>
      </c>
      <c r="B76" s="30" t="s">
        <v>716</v>
      </c>
      <c r="C76" s="407">
        <f t="shared" ref="C76:H76" si="13">C28</f>
        <v>0</v>
      </c>
      <c r="D76" s="407">
        <f t="shared" si="13"/>
        <v>0</v>
      </c>
      <c r="E76" s="407">
        <f t="shared" si="13"/>
        <v>0</v>
      </c>
      <c r="F76" s="407">
        <f t="shared" si="13"/>
        <v>0</v>
      </c>
      <c r="G76" s="407">
        <f t="shared" si="13"/>
        <v>0</v>
      </c>
      <c r="H76" s="407">
        <f t="shared" si="13"/>
        <v>0</v>
      </c>
    </row>
    <row r="77" spans="1:11" ht="15.75">
      <c r="A77" s="489" t="s">
        <v>538</v>
      </c>
      <c r="B77" s="30" t="s">
        <v>717</v>
      </c>
      <c r="C77" s="406">
        <f t="shared" ref="C77:H77" si="14">C20</f>
        <v>13934070.859999999</v>
      </c>
      <c r="D77" s="406">
        <f t="shared" si="14"/>
        <v>14630774.403000001</v>
      </c>
      <c r="E77" s="406">
        <f t="shared" si="14"/>
        <v>15362313.123150002</v>
      </c>
      <c r="F77" s="406">
        <f t="shared" si="14"/>
        <v>16130428.779307503</v>
      </c>
      <c r="G77" s="406">
        <f t="shared" si="14"/>
        <v>16936950.21827288</v>
      </c>
      <c r="H77" s="406">
        <f t="shared" si="14"/>
        <v>17783797.729186524</v>
      </c>
    </row>
    <row r="78" spans="1:11" ht="15.75">
      <c r="A78" s="25" t="s">
        <v>125</v>
      </c>
      <c r="B78" s="359" t="s">
        <v>626</v>
      </c>
      <c r="C78" s="406">
        <f t="shared" ref="C78:H79" si="15">C21</f>
        <v>7627494.0800000001</v>
      </c>
      <c r="D78" s="406">
        <f t="shared" si="15"/>
        <v>8008868.784</v>
      </c>
      <c r="E78" s="406">
        <f t="shared" si="15"/>
        <v>8409312.2232000008</v>
      </c>
      <c r="F78" s="406">
        <f t="shared" si="15"/>
        <v>8829777.8343600016</v>
      </c>
      <c r="G78" s="406">
        <f t="shared" si="15"/>
        <v>9271266.7260780018</v>
      </c>
      <c r="H78" s="406">
        <f t="shared" si="15"/>
        <v>9734830.0623819027</v>
      </c>
    </row>
    <row r="79" spans="1:11" ht="15.75">
      <c r="A79" s="25" t="s">
        <v>619</v>
      </c>
      <c r="B79" s="359" t="s">
        <v>628</v>
      </c>
      <c r="C79" s="406">
        <f t="shared" si="15"/>
        <v>6306576.7800000003</v>
      </c>
      <c r="D79" s="406">
        <f t="shared" si="15"/>
        <v>6621905.6190000009</v>
      </c>
      <c r="E79" s="406">
        <f t="shared" si="15"/>
        <v>6953000.8999500014</v>
      </c>
      <c r="F79" s="406">
        <f t="shared" si="15"/>
        <v>7300650.9449475016</v>
      </c>
      <c r="G79" s="406">
        <f t="shared" si="15"/>
        <v>7665683.492194877</v>
      </c>
      <c r="H79" s="406">
        <f t="shared" si="15"/>
        <v>8048967.666804621</v>
      </c>
    </row>
    <row r="80" spans="1:11" ht="15.75">
      <c r="A80" s="25" t="s">
        <v>719</v>
      </c>
      <c r="B80" s="30" t="s">
        <v>720</v>
      </c>
      <c r="C80" s="408">
        <f t="shared" ref="C80:H80" si="16">C27</f>
        <v>243464.98266400004</v>
      </c>
      <c r="D80" s="408">
        <f t="shared" si="16"/>
        <v>253203.58197056004</v>
      </c>
      <c r="E80" s="408">
        <f t="shared" si="16"/>
        <v>263331.72524938243</v>
      </c>
      <c r="F80" s="408">
        <f t="shared" si="16"/>
        <v>273864.99425935774</v>
      </c>
      <c r="G80" s="408">
        <f t="shared" si="16"/>
        <v>284819.59402973205</v>
      </c>
      <c r="H80" s="408">
        <f t="shared" si="16"/>
        <v>296212.37779092137</v>
      </c>
    </row>
    <row r="81" spans="1:9" ht="48.75" customHeight="1">
      <c r="A81" s="489" t="s">
        <v>540</v>
      </c>
      <c r="B81" s="30" t="s">
        <v>721</v>
      </c>
      <c r="C81" s="406">
        <f t="shared" ref="C81:H81" si="17">C32</f>
        <v>1062140</v>
      </c>
      <c r="D81" s="406">
        <f t="shared" si="17"/>
        <v>1104625.6000000001</v>
      </c>
      <c r="E81" s="406">
        <f t="shared" si="17"/>
        <v>1148810.6240000001</v>
      </c>
      <c r="F81" s="406">
        <f t="shared" si="17"/>
        <v>1194763.04896</v>
      </c>
      <c r="G81" s="406">
        <f t="shared" si="17"/>
        <v>1242553.5709184001</v>
      </c>
      <c r="H81" s="406">
        <f t="shared" si="17"/>
        <v>1292255.7137551361</v>
      </c>
      <c r="I81" s="136">
        <v>0</v>
      </c>
    </row>
    <row r="82" spans="1:9" ht="32.85" customHeight="1">
      <c r="A82" s="489" t="s">
        <v>556</v>
      </c>
      <c r="B82" s="30" t="s">
        <v>722</v>
      </c>
      <c r="C82" s="189"/>
      <c r="D82" s="409"/>
      <c r="E82" s="405"/>
      <c r="F82" s="405"/>
      <c r="G82" s="405"/>
      <c r="H82" s="405"/>
    </row>
    <row r="83" spans="1:9" ht="15.75">
      <c r="A83" s="25" t="s">
        <v>558</v>
      </c>
      <c r="B83" s="30" t="s">
        <v>723</v>
      </c>
      <c r="C83" s="189"/>
      <c r="D83" s="409"/>
      <c r="E83" s="405"/>
      <c r="F83" s="405"/>
      <c r="G83" s="405"/>
      <c r="H83" s="405"/>
    </row>
    <row r="84" spans="1:9" ht="15.75">
      <c r="A84" s="25" t="s">
        <v>559</v>
      </c>
      <c r="B84" s="30" t="s">
        <v>724</v>
      </c>
      <c r="C84" s="189"/>
      <c r="D84" s="409"/>
      <c r="E84" s="405"/>
      <c r="F84" s="405"/>
      <c r="G84" s="405"/>
      <c r="H84" s="405"/>
    </row>
    <row r="85" spans="1:9" ht="15.75">
      <c r="A85" s="25" t="s">
        <v>561</v>
      </c>
      <c r="B85" s="30" t="s">
        <v>725</v>
      </c>
      <c r="C85" s="189"/>
      <c r="D85" s="409"/>
      <c r="E85" s="405"/>
      <c r="F85" s="405"/>
      <c r="G85" s="405"/>
      <c r="H85" s="405"/>
    </row>
    <row r="86" spans="1:9" ht="34.9" customHeight="1">
      <c r="A86" s="25" t="s">
        <v>563</v>
      </c>
      <c r="B86" s="30" t="s">
        <v>726</v>
      </c>
      <c r="C86" s="189"/>
      <c r="D86" s="409"/>
      <c r="E86" s="405"/>
      <c r="F86" s="405"/>
      <c r="G86" s="405"/>
      <c r="H86" s="405"/>
    </row>
    <row r="87" spans="1:9" ht="32.85" customHeight="1">
      <c r="A87" s="25" t="s">
        <v>564</v>
      </c>
      <c r="B87" s="30" t="s">
        <v>727</v>
      </c>
      <c r="C87" s="189"/>
      <c r="D87" s="409"/>
      <c r="E87" s="405"/>
      <c r="F87" s="405"/>
      <c r="G87" s="405"/>
      <c r="H87" s="405"/>
    </row>
    <row r="88" spans="1:9" ht="15.75">
      <c r="A88" s="25" t="s">
        <v>566</v>
      </c>
      <c r="B88" s="30" t="s">
        <v>728</v>
      </c>
      <c r="C88" s="189"/>
      <c r="D88" s="409"/>
      <c r="E88" s="405"/>
      <c r="F88" s="405"/>
      <c r="G88" s="405"/>
      <c r="H88" s="405"/>
    </row>
    <row r="89" spans="1:9" ht="15.75">
      <c r="A89" s="489" t="s">
        <v>597</v>
      </c>
      <c r="B89" s="30" t="s">
        <v>729</v>
      </c>
      <c r="C89" s="189"/>
      <c r="D89" s="409"/>
      <c r="E89" s="405"/>
      <c r="F89" s="405"/>
      <c r="G89" s="405"/>
      <c r="H89" s="405"/>
    </row>
    <row r="90" spans="1:9" ht="15.75">
      <c r="A90" s="489" t="s">
        <v>599</v>
      </c>
      <c r="B90" s="30" t="s">
        <v>730</v>
      </c>
      <c r="C90" s="361">
        <f>C37</f>
        <v>21000</v>
      </c>
      <c r="D90" s="361">
        <f t="shared" ref="D90:H90" si="18">D37</f>
        <v>21840</v>
      </c>
      <c r="E90" s="361">
        <f t="shared" si="18"/>
        <v>22713.600000000002</v>
      </c>
      <c r="F90" s="361">
        <f>F37</f>
        <v>23622.144000000004</v>
      </c>
      <c r="G90" s="361">
        <f t="shared" si="18"/>
        <v>24567.029760000005</v>
      </c>
      <c r="H90" s="361">
        <f t="shared" si="18"/>
        <v>25549.710950400007</v>
      </c>
    </row>
    <row r="91" spans="1:9" ht="15.75">
      <c r="A91" s="489" t="s">
        <v>631</v>
      </c>
      <c r="B91" s="30" t="s">
        <v>731</v>
      </c>
      <c r="C91" s="189"/>
      <c r="D91" s="409"/>
      <c r="E91" s="405"/>
      <c r="F91" s="405"/>
      <c r="G91" s="405"/>
      <c r="H91" s="405"/>
    </row>
    <row r="92" spans="1:9" ht="15.75">
      <c r="A92" s="489" t="s">
        <v>636</v>
      </c>
      <c r="B92" s="30" t="s">
        <v>732</v>
      </c>
      <c r="C92" s="189"/>
      <c r="D92" s="409"/>
      <c r="E92" s="405"/>
      <c r="F92" s="405"/>
      <c r="G92" s="405"/>
      <c r="H92" s="405"/>
    </row>
    <row r="93" spans="1:9" ht="15.75">
      <c r="A93" s="489" t="s">
        <v>638</v>
      </c>
      <c r="B93" s="30" t="s">
        <v>733</v>
      </c>
      <c r="C93" s="406">
        <f t="shared" ref="C93:H93" si="19">C94+C95+C96</f>
        <v>133740</v>
      </c>
      <c r="D93" s="406">
        <f t="shared" si="19"/>
        <v>139089.60000000001</v>
      </c>
      <c r="E93" s="406">
        <f t="shared" si="19"/>
        <v>144653.18400000001</v>
      </c>
      <c r="F93" s="406">
        <f t="shared" si="19"/>
        <v>150439.31135999999</v>
      </c>
      <c r="G93" s="406">
        <f t="shared" si="19"/>
        <v>156456.8838144</v>
      </c>
      <c r="H93" s="406">
        <f t="shared" si="19"/>
        <v>162715.15916697602</v>
      </c>
    </row>
    <row r="94" spans="1:9" ht="15.75">
      <c r="A94" s="25" t="s">
        <v>640</v>
      </c>
      <c r="B94" s="402" t="s">
        <v>734</v>
      </c>
      <c r="C94" s="406">
        <f t="shared" ref="C94:H96" si="20">C45</f>
        <v>102905</v>
      </c>
      <c r="D94" s="406">
        <f t="shared" si="20"/>
        <v>107021.2</v>
      </c>
      <c r="E94" s="406">
        <f t="shared" si="20"/>
        <v>111302.048</v>
      </c>
      <c r="F94" s="406">
        <f t="shared" si="20"/>
        <v>115754.12991999999</v>
      </c>
      <c r="G94" s="406">
        <f t="shared" si="20"/>
        <v>120384.2951168</v>
      </c>
      <c r="H94" s="406">
        <f t="shared" si="20"/>
        <v>125199.666921472</v>
      </c>
    </row>
    <row r="95" spans="1:9" ht="15.75">
      <c r="A95" s="25" t="s">
        <v>641</v>
      </c>
      <c r="B95" s="30" t="s">
        <v>671</v>
      </c>
      <c r="C95" s="406">
        <f t="shared" si="20"/>
        <v>30835</v>
      </c>
      <c r="D95" s="406">
        <f t="shared" si="20"/>
        <v>32068.400000000001</v>
      </c>
      <c r="E95" s="406">
        <f t="shared" si="20"/>
        <v>33351.136000000006</v>
      </c>
      <c r="F95" s="406">
        <f t="shared" si="20"/>
        <v>34685.181440000008</v>
      </c>
      <c r="G95" s="406">
        <f t="shared" si="20"/>
        <v>36072.588697600011</v>
      </c>
      <c r="H95" s="406">
        <f t="shared" si="20"/>
        <v>37515.492245504014</v>
      </c>
    </row>
    <row r="96" spans="1:9" ht="15.75">
      <c r="A96" s="25" t="s">
        <v>736</v>
      </c>
      <c r="B96" s="30" t="s">
        <v>673</v>
      </c>
      <c r="C96" s="407">
        <f t="shared" si="20"/>
        <v>0</v>
      </c>
      <c r="D96" s="407">
        <f t="shared" si="20"/>
        <v>0</v>
      </c>
      <c r="E96" s="407">
        <f t="shared" si="20"/>
        <v>0</v>
      </c>
      <c r="F96" s="407">
        <f t="shared" si="20"/>
        <v>0</v>
      </c>
      <c r="G96" s="407">
        <f t="shared" si="20"/>
        <v>0</v>
      </c>
      <c r="H96" s="407">
        <f t="shared" si="20"/>
        <v>0</v>
      </c>
    </row>
    <row r="97" spans="1:8" ht="15.75">
      <c r="A97" s="143" t="s">
        <v>737</v>
      </c>
      <c r="B97" s="402"/>
      <c r="C97" s="189"/>
      <c r="D97" s="409"/>
      <c r="E97" s="405"/>
      <c r="F97" s="405"/>
      <c r="G97" s="405"/>
      <c r="H97" s="405"/>
    </row>
    <row r="98" spans="1:8" ht="15.75">
      <c r="A98" s="127"/>
      <c r="B98" s="30" t="s">
        <v>738</v>
      </c>
      <c r="C98" s="400">
        <f t="shared" ref="C98:H98" si="21">C73+C76+C77+C81+C93+C80</f>
        <v>17069449.142664</v>
      </c>
      <c r="D98" s="400">
        <f t="shared" si="21"/>
        <v>17891567.816970564</v>
      </c>
      <c r="E98" s="400">
        <f t="shared" si="21"/>
        <v>18753538.273679387</v>
      </c>
      <c r="F98" s="400">
        <f t="shared" si="21"/>
        <v>19657302.935858063</v>
      </c>
      <c r="G98" s="400">
        <f t="shared" si="21"/>
        <v>20604899.341085456</v>
      </c>
      <c r="H98" s="400">
        <f t="shared" si="21"/>
        <v>21598464.816911604</v>
      </c>
    </row>
    <row r="99" spans="1:8" ht="18.75">
      <c r="A99" s="139"/>
      <c r="D99" s="399"/>
    </row>
    <row r="102" spans="1:8" ht="15.75">
      <c r="B102" s="72" t="str">
        <f>'Таблица 4.3'!B29</f>
        <v>Бухгалтер</v>
      </c>
      <c r="E102" s="150"/>
      <c r="F102" s="150"/>
      <c r="G102" s="150" t="str">
        <f>'Таблица 4.3'!P29</f>
        <v>Сергеева Д.М.</v>
      </c>
    </row>
  </sheetData>
  <mergeCells count="5">
    <mergeCell ref="A1:H1"/>
    <mergeCell ref="A3:H3"/>
    <mergeCell ref="A4:H4"/>
    <mergeCell ref="A68:H68"/>
    <mergeCell ref="A70:H70"/>
  </mergeCells>
  <pageMargins left="0.70826771653543308" right="0.31535433070866142" top="0.59015748031496074" bottom="0.55118110236220474" header="0.19645669291338586" footer="0.15748031496062992"/>
  <pageSetup paperSize="9" scale="52" fitToWidth="0" fitToHeight="0" orientation="portrait" r:id="rId1"/>
  <headerFooter alignWithMargins="0"/>
  <rowBreaks count="2" manualBreakCount="2">
    <brk id="66" man="1"/>
    <brk id="67" man="1"/>
  </rowBreaks>
  <colBreaks count="1" manualBreakCount="1">
    <brk id="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8"/>
  <sheetViews>
    <sheetView topLeftCell="A341" workbookViewId="0">
      <selection sqref="A1:H378"/>
    </sheetView>
  </sheetViews>
  <sheetFormatPr defaultRowHeight="14.25"/>
  <sheetData>
    <row r="1" spans="1:8">
      <c r="A1" s="688">
        <v>264.27</v>
      </c>
      <c r="B1" s="688"/>
      <c r="C1" s="688"/>
      <c r="D1" s="688"/>
      <c r="E1" s="688"/>
      <c r="F1" s="688"/>
      <c r="G1" s="688"/>
      <c r="H1" s="688"/>
    </row>
    <row r="2" spans="1:8">
      <c r="A2" s="688">
        <v>720</v>
      </c>
      <c r="B2" s="688"/>
      <c r="C2" s="688"/>
      <c r="D2" s="688"/>
      <c r="E2" s="688"/>
      <c r="F2" s="688"/>
      <c r="G2" s="688"/>
      <c r="H2" s="688"/>
    </row>
    <row r="3" spans="1:8">
      <c r="A3" s="688">
        <v>70</v>
      </c>
      <c r="B3" s="688"/>
      <c r="C3" s="688"/>
      <c r="D3" s="688"/>
      <c r="E3" s="688"/>
      <c r="F3" s="688"/>
      <c r="G3" s="688"/>
      <c r="H3" s="688"/>
    </row>
    <row r="4" spans="1:8">
      <c r="A4" s="688">
        <v>315</v>
      </c>
      <c r="B4" s="688"/>
      <c r="C4" s="688"/>
      <c r="D4" s="688"/>
      <c r="E4" s="688"/>
      <c r="F4" s="688"/>
      <c r="G4" s="688"/>
      <c r="H4" s="688"/>
    </row>
    <row r="5" spans="1:8">
      <c r="A5" s="689">
        <v>2683.33</v>
      </c>
      <c r="B5" s="689"/>
      <c r="C5" s="689"/>
      <c r="D5" s="689"/>
      <c r="E5" s="689"/>
      <c r="F5" s="689"/>
      <c r="G5" s="689"/>
      <c r="H5" s="689"/>
    </row>
    <row r="6" spans="1:8">
      <c r="A6" s="689">
        <v>1716.67</v>
      </c>
      <c r="B6" s="689"/>
      <c r="C6" s="689"/>
      <c r="D6" s="689"/>
      <c r="E6" s="689"/>
      <c r="F6" s="689"/>
      <c r="G6" s="689"/>
      <c r="H6" s="689"/>
    </row>
    <row r="7" spans="1:8">
      <c r="A7" s="688">
        <v>314.47000000000003</v>
      </c>
      <c r="B7" s="688"/>
      <c r="C7" s="688"/>
      <c r="D7" s="688"/>
      <c r="E7" s="688"/>
      <c r="F7" s="688"/>
      <c r="G7" s="688"/>
      <c r="H7" s="688"/>
    </row>
    <row r="8" spans="1:8">
      <c r="A8" s="688">
        <v>240</v>
      </c>
      <c r="B8" s="688"/>
      <c r="C8" s="688"/>
      <c r="D8" s="688"/>
      <c r="E8" s="688"/>
      <c r="F8" s="688"/>
      <c r="G8" s="688"/>
      <c r="H8" s="688"/>
    </row>
    <row r="9" spans="1:8">
      <c r="A9" s="688">
        <v>539.1</v>
      </c>
      <c r="B9" s="688"/>
      <c r="C9" s="688"/>
      <c r="D9" s="688"/>
      <c r="E9" s="688"/>
      <c r="F9" s="688"/>
      <c r="G9" s="688"/>
      <c r="H9" s="688"/>
    </row>
    <row r="10" spans="1:8">
      <c r="A10" s="688">
        <v>289.3</v>
      </c>
      <c r="B10" s="688"/>
      <c r="C10" s="688"/>
      <c r="D10" s="688"/>
      <c r="E10" s="688"/>
      <c r="F10" s="688"/>
      <c r="G10" s="688"/>
      <c r="H10" s="688"/>
    </row>
    <row r="11" spans="1:8">
      <c r="A11" s="688">
        <v>775.2</v>
      </c>
      <c r="B11" s="688"/>
      <c r="C11" s="688"/>
      <c r="D11" s="688"/>
      <c r="E11" s="688"/>
      <c r="F11" s="688"/>
      <c r="G11" s="688"/>
      <c r="H11" s="688"/>
    </row>
    <row r="12" spans="1:8">
      <c r="A12" s="689">
        <v>54100</v>
      </c>
      <c r="B12" s="689"/>
      <c r="C12" s="689"/>
      <c r="D12" s="689"/>
      <c r="E12" s="689"/>
      <c r="F12" s="689"/>
      <c r="G12" s="689"/>
      <c r="H12" s="689"/>
    </row>
    <row r="13" spans="1:8">
      <c r="A13" s="689">
        <v>1002.32</v>
      </c>
      <c r="B13" s="689"/>
      <c r="C13" s="689"/>
      <c r="D13" s="689"/>
      <c r="E13" s="689"/>
      <c r="F13" s="689"/>
      <c r="G13" s="689"/>
      <c r="H13" s="689"/>
    </row>
    <row r="14" spans="1:8">
      <c r="A14" s="688">
        <v>781.43</v>
      </c>
      <c r="B14" s="688"/>
      <c r="C14" s="688"/>
      <c r="D14" s="688"/>
      <c r="E14" s="688"/>
      <c r="F14" s="688"/>
      <c r="G14" s="688"/>
      <c r="H14" s="688"/>
    </row>
    <row r="15" spans="1:8">
      <c r="A15" s="503">
        <v>267.3</v>
      </c>
      <c r="B15" s="503"/>
      <c r="C15" s="503"/>
      <c r="D15" s="503"/>
      <c r="E15" s="503"/>
      <c r="F15" s="503"/>
      <c r="G15" s="503"/>
      <c r="H15" s="503"/>
    </row>
    <row r="16" spans="1:8">
      <c r="A16" s="503">
        <v>178.4</v>
      </c>
      <c r="B16" s="503"/>
      <c r="C16" s="503"/>
      <c r="D16" s="503"/>
      <c r="E16" s="503"/>
      <c r="F16" s="503"/>
      <c r="G16" s="503"/>
      <c r="H16" s="503"/>
    </row>
    <row r="17" spans="1:8">
      <c r="A17" s="503">
        <v>86.67</v>
      </c>
      <c r="B17" s="503"/>
      <c r="C17" s="503"/>
      <c r="D17" s="503"/>
      <c r="E17" s="503"/>
      <c r="F17" s="503"/>
      <c r="G17" s="503"/>
      <c r="H17" s="503"/>
    </row>
    <row r="18" spans="1:8">
      <c r="A18" s="503" t="s">
        <v>1136</v>
      </c>
      <c r="B18" s="503"/>
      <c r="C18" s="503"/>
      <c r="D18" s="503"/>
      <c r="E18" s="503"/>
      <c r="F18" s="503"/>
      <c r="G18" s="503"/>
      <c r="H18" s="503"/>
    </row>
    <row r="19" spans="1:8">
      <c r="A19" s="503">
        <v>958.59</v>
      </c>
      <c r="B19" s="503"/>
      <c r="C19" s="503"/>
      <c r="D19" s="503"/>
      <c r="E19" s="503"/>
      <c r="F19" s="503"/>
      <c r="G19" s="503"/>
      <c r="H19" s="503"/>
    </row>
    <row r="20" spans="1:8">
      <c r="A20" s="503">
        <v>260</v>
      </c>
      <c r="B20" s="503"/>
      <c r="C20" s="503"/>
      <c r="D20" s="503"/>
      <c r="E20" s="503"/>
      <c r="F20" s="503"/>
      <c r="G20" s="503"/>
      <c r="H20" s="503"/>
    </row>
    <row r="21" spans="1:8">
      <c r="A21" s="503">
        <v>466</v>
      </c>
      <c r="B21" s="503"/>
      <c r="C21" s="503"/>
      <c r="D21" s="503"/>
      <c r="E21" s="503"/>
      <c r="F21" s="503"/>
      <c r="G21" s="503"/>
      <c r="H21" s="503"/>
    </row>
    <row r="22" spans="1:8">
      <c r="A22" s="503" t="s">
        <v>1137</v>
      </c>
      <c r="B22" s="503"/>
      <c r="C22" s="503"/>
      <c r="D22" s="503"/>
      <c r="E22" s="503"/>
      <c r="F22" s="503"/>
      <c r="G22" s="503"/>
      <c r="H22" s="503"/>
    </row>
    <row r="23" spans="1:8">
      <c r="A23" s="503">
        <v>816.24</v>
      </c>
      <c r="B23" s="503"/>
      <c r="C23" s="503"/>
      <c r="D23" s="503"/>
      <c r="E23" s="503"/>
      <c r="F23" s="503"/>
      <c r="G23" s="503"/>
      <c r="H23" s="503"/>
    </row>
    <row r="24" spans="1:8">
      <c r="A24" s="503">
        <v>704.5</v>
      </c>
      <c r="B24" s="503"/>
      <c r="C24" s="503"/>
      <c r="D24" s="503"/>
      <c r="E24" s="503"/>
      <c r="F24" s="503"/>
      <c r="G24" s="503"/>
      <c r="H24" s="503"/>
    </row>
    <row r="25" spans="1:8">
      <c r="A25" s="503" t="s">
        <v>1138</v>
      </c>
      <c r="B25" s="503"/>
      <c r="C25" s="503"/>
      <c r="D25" s="503"/>
      <c r="E25" s="503"/>
      <c r="F25" s="503"/>
      <c r="G25" s="503"/>
      <c r="H25" s="503"/>
    </row>
    <row r="26" spans="1:8">
      <c r="A26" s="503">
        <v>369.92</v>
      </c>
      <c r="B26" s="503"/>
      <c r="C26" s="503"/>
      <c r="D26" s="503"/>
      <c r="E26" s="503"/>
      <c r="F26" s="503"/>
      <c r="G26" s="503"/>
      <c r="H26" s="503"/>
    </row>
    <row r="27" spans="1:8">
      <c r="A27" s="503" t="s">
        <v>1139</v>
      </c>
      <c r="B27" s="503"/>
      <c r="C27" s="503"/>
      <c r="D27" s="503"/>
      <c r="E27" s="503"/>
      <c r="F27" s="503"/>
      <c r="G27" s="503"/>
      <c r="H27" s="503"/>
    </row>
    <row r="28" spans="1:8">
      <c r="A28" s="503" t="s">
        <v>1140</v>
      </c>
      <c r="B28" s="503"/>
      <c r="C28" s="503"/>
      <c r="D28" s="503"/>
      <c r="E28" s="503"/>
      <c r="F28" s="503"/>
      <c r="G28" s="503"/>
      <c r="H28" s="503"/>
    </row>
    <row r="29" spans="1:8">
      <c r="A29" s="503" t="s">
        <v>1141</v>
      </c>
      <c r="B29" s="503"/>
      <c r="C29" s="503"/>
      <c r="D29" s="503"/>
      <c r="E29" s="503"/>
      <c r="F29" s="503"/>
      <c r="G29" s="503"/>
      <c r="H29" s="503"/>
    </row>
    <row r="30" spans="1:8">
      <c r="A30" s="503">
        <v>333.33</v>
      </c>
      <c r="B30" s="503"/>
      <c r="C30" s="503"/>
      <c r="D30" s="503"/>
      <c r="E30" s="503"/>
      <c r="F30" s="503"/>
      <c r="G30" s="503"/>
      <c r="H30" s="503"/>
    </row>
    <row r="31" spans="1:8">
      <c r="A31" s="503" t="s">
        <v>1142</v>
      </c>
      <c r="B31" s="503"/>
      <c r="C31" s="503"/>
      <c r="D31" s="503"/>
      <c r="E31" s="503"/>
      <c r="F31" s="503"/>
      <c r="G31" s="503"/>
      <c r="H31" s="503"/>
    </row>
    <row r="32" spans="1:8">
      <c r="A32" s="503"/>
      <c r="B32" s="503"/>
      <c r="C32" s="503"/>
      <c r="D32" s="503"/>
      <c r="E32" s="503"/>
      <c r="F32" s="503"/>
      <c r="G32" s="503"/>
      <c r="H32" s="503"/>
    </row>
    <row r="33" spans="1:8">
      <c r="A33" s="503">
        <v>200.28</v>
      </c>
      <c r="B33" s="503"/>
      <c r="C33" s="503"/>
      <c r="D33" s="503"/>
      <c r="E33" s="503"/>
      <c r="F33" s="503"/>
      <c r="G33" s="503"/>
      <c r="H33" s="503"/>
    </row>
    <row r="34" spans="1:8">
      <c r="A34" s="503" t="s">
        <v>1143</v>
      </c>
      <c r="B34" s="503"/>
      <c r="C34" s="503"/>
      <c r="D34" s="503"/>
      <c r="E34" s="503"/>
      <c r="F34" s="503"/>
      <c r="G34" s="503"/>
      <c r="H34" s="503"/>
    </row>
    <row r="35" spans="1:8">
      <c r="A35" s="503">
        <v>246.67</v>
      </c>
      <c r="B35" s="503"/>
      <c r="C35" s="503"/>
      <c r="D35" s="503"/>
      <c r="E35" s="503"/>
      <c r="F35" s="503"/>
      <c r="G35" s="503"/>
      <c r="H35" s="503"/>
    </row>
    <row r="36" spans="1:8">
      <c r="A36" s="503">
        <v>302.83</v>
      </c>
      <c r="B36" s="503"/>
      <c r="C36" s="503"/>
      <c r="D36" s="503"/>
      <c r="E36" s="503"/>
      <c r="F36" s="503"/>
      <c r="G36" s="503"/>
      <c r="H36" s="503"/>
    </row>
    <row r="37" spans="1:8">
      <c r="A37" s="503">
        <v>160</v>
      </c>
      <c r="B37" s="503"/>
      <c r="C37" s="503"/>
      <c r="D37" s="503"/>
      <c r="E37" s="503"/>
      <c r="F37" s="503"/>
      <c r="G37" s="503"/>
      <c r="H37" s="503"/>
    </row>
    <row r="38" spans="1:8">
      <c r="A38" s="503">
        <v>707.5</v>
      </c>
      <c r="B38" s="503"/>
      <c r="C38" s="503"/>
      <c r="D38" s="503"/>
      <c r="E38" s="503"/>
      <c r="F38" s="503"/>
      <c r="G38" s="503"/>
      <c r="H38" s="503"/>
    </row>
    <row r="39" spans="1:8">
      <c r="A39" s="503">
        <v>334.17</v>
      </c>
      <c r="B39" s="503"/>
      <c r="C39" s="503"/>
      <c r="D39" s="503"/>
      <c r="E39" s="503"/>
      <c r="F39" s="503"/>
      <c r="G39" s="503"/>
      <c r="H39" s="503"/>
    </row>
    <row r="40" spans="1:8">
      <c r="A40" s="503">
        <v>781.43</v>
      </c>
      <c r="B40" s="503"/>
      <c r="C40" s="503"/>
      <c r="D40" s="503"/>
      <c r="E40" s="503"/>
      <c r="F40" s="503"/>
      <c r="G40" s="503"/>
      <c r="H40" s="503"/>
    </row>
    <row r="41" spans="1:8">
      <c r="A41" s="503" t="s">
        <v>1144</v>
      </c>
      <c r="B41" s="503"/>
      <c r="C41" s="503"/>
      <c r="D41" s="503"/>
      <c r="E41" s="503"/>
      <c r="F41" s="503"/>
      <c r="G41" s="503"/>
      <c r="H41" s="503"/>
    </row>
    <row r="42" spans="1:8">
      <c r="A42" s="689">
        <v>4333.33</v>
      </c>
      <c r="B42" s="689"/>
      <c r="C42" s="689"/>
      <c r="D42" s="689"/>
      <c r="E42" s="689"/>
      <c r="F42" s="689"/>
      <c r="G42" s="689"/>
      <c r="H42" s="689"/>
    </row>
    <row r="43" spans="1:8">
      <c r="A43" s="689">
        <v>19316.669999999998</v>
      </c>
      <c r="B43" s="689"/>
      <c r="C43" s="689"/>
      <c r="D43" s="689"/>
      <c r="E43" s="689"/>
      <c r="F43" s="689"/>
      <c r="G43" s="689"/>
      <c r="H43" s="689"/>
    </row>
    <row r="44" spans="1:8">
      <c r="A44" s="688">
        <v>553.33000000000004</v>
      </c>
      <c r="B44" s="688"/>
      <c r="C44" s="688"/>
      <c r="D44" s="688"/>
      <c r="E44" s="688"/>
      <c r="F44" s="688"/>
      <c r="G44" s="688"/>
      <c r="H44" s="688"/>
    </row>
    <row r="45" spans="1:8">
      <c r="A45" s="688">
        <v>845.62</v>
      </c>
      <c r="B45" s="688"/>
      <c r="C45" s="688"/>
      <c r="D45" s="688"/>
      <c r="E45" s="688"/>
      <c r="F45" s="688"/>
      <c r="G45" s="688"/>
      <c r="H45" s="688"/>
    </row>
    <row r="46" spans="1:8">
      <c r="A46" s="689">
        <v>10530.83</v>
      </c>
      <c r="B46" s="689"/>
      <c r="C46" s="689"/>
      <c r="D46" s="689"/>
      <c r="E46" s="689"/>
      <c r="F46" s="689"/>
      <c r="G46" s="689"/>
      <c r="H46" s="689"/>
    </row>
    <row r="47" spans="1:8">
      <c r="A47" s="688">
        <v>138.96</v>
      </c>
      <c r="B47" s="688"/>
      <c r="C47" s="688"/>
      <c r="D47" s="688"/>
      <c r="E47" s="688"/>
      <c r="F47" s="688"/>
      <c r="G47" s="688"/>
      <c r="H47" s="688"/>
    </row>
    <row r="48" spans="1:8">
      <c r="A48" s="688">
        <v>163.01</v>
      </c>
      <c r="B48" s="688"/>
      <c r="C48" s="688"/>
      <c r="D48" s="688"/>
      <c r="E48" s="688"/>
      <c r="F48" s="688"/>
      <c r="G48" s="688"/>
      <c r="H48" s="688"/>
    </row>
    <row r="49" spans="1:8">
      <c r="A49" s="688">
        <v>418.55</v>
      </c>
      <c r="B49" s="688"/>
      <c r="C49" s="688"/>
      <c r="D49" s="688"/>
      <c r="E49" s="688"/>
      <c r="F49" s="688"/>
      <c r="G49" s="688"/>
      <c r="H49" s="688"/>
    </row>
    <row r="50" spans="1:8">
      <c r="A50" s="690"/>
      <c r="B50" s="690"/>
      <c r="C50" s="690"/>
      <c r="D50" s="690"/>
      <c r="E50" s="690"/>
      <c r="F50" s="690"/>
      <c r="G50" s="690"/>
      <c r="H50" s="690"/>
    </row>
    <row r="51" spans="1:8">
      <c r="A51" s="688">
        <v>636.66999999999996</v>
      </c>
      <c r="B51" s="688"/>
      <c r="C51" s="688"/>
      <c r="D51" s="688"/>
      <c r="E51" s="688"/>
      <c r="F51" s="688"/>
      <c r="G51" s="688"/>
      <c r="H51" s="688"/>
    </row>
    <row r="52" spans="1:8">
      <c r="A52" s="688">
        <v>180.75</v>
      </c>
      <c r="B52" s="688"/>
      <c r="C52" s="688"/>
      <c r="D52" s="688"/>
      <c r="E52" s="688"/>
      <c r="F52" s="688"/>
      <c r="G52" s="688"/>
      <c r="H52" s="688"/>
    </row>
    <row r="53" spans="1:8">
      <c r="A53" s="689">
        <v>3975</v>
      </c>
      <c r="B53" s="689"/>
      <c r="C53" s="689"/>
      <c r="D53" s="689"/>
      <c r="E53" s="689"/>
      <c r="F53" s="689"/>
      <c r="G53" s="689"/>
      <c r="H53" s="689"/>
    </row>
    <row r="54" spans="1:8">
      <c r="A54" s="688">
        <v>636.66999999999996</v>
      </c>
      <c r="B54" s="688"/>
      <c r="C54" s="688"/>
      <c r="D54" s="688"/>
      <c r="E54" s="688"/>
      <c r="F54" s="688"/>
      <c r="G54" s="688"/>
      <c r="H54" s="688"/>
    </row>
    <row r="55" spans="1:8">
      <c r="A55" s="689">
        <v>14370</v>
      </c>
      <c r="B55" s="689"/>
      <c r="C55" s="689"/>
      <c r="D55" s="689"/>
      <c r="E55" s="689"/>
      <c r="F55" s="689"/>
      <c r="G55" s="689"/>
      <c r="H55" s="689"/>
    </row>
    <row r="56" spans="1:8">
      <c r="A56" s="689">
        <v>5310</v>
      </c>
      <c r="B56" s="689"/>
      <c r="C56" s="689"/>
      <c r="D56" s="689"/>
      <c r="E56" s="689"/>
      <c r="F56" s="689"/>
      <c r="G56" s="689"/>
      <c r="H56" s="689"/>
    </row>
    <row r="57" spans="1:8">
      <c r="A57" s="688">
        <v>180.75</v>
      </c>
      <c r="B57" s="688"/>
      <c r="C57" s="688"/>
      <c r="D57" s="688"/>
      <c r="E57" s="688"/>
      <c r="F57" s="688"/>
      <c r="G57" s="688"/>
      <c r="H57" s="688"/>
    </row>
    <row r="58" spans="1:8">
      <c r="A58" s="688">
        <v>636.66</v>
      </c>
      <c r="B58" s="688"/>
      <c r="C58" s="688"/>
      <c r="D58" s="688"/>
      <c r="E58" s="688"/>
      <c r="F58" s="688"/>
      <c r="G58" s="688"/>
      <c r="H58" s="688"/>
    </row>
    <row r="59" spans="1:8">
      <c r="A59" s="689">
        <v>14060</v>
      </c>
      <c r="B59" s="689"/>
      <c r="C59" s="689"/>
      <c r="D59" s="689"/>
      <c r="E59" s="689"/>
      <c r="F59" s="689"/>
      <c r="G59" s="689"/>
      <c r="H59" s="689"/>
    </row>
    <row r="60" spans="1:8">
      <c r="A60" s="689">
        <v>1022.58</v>
      </c>
      <c r="B60" s="689"/>
      <c r="C60" s="689"/>
      <c r="D60" s="689"/>
      <c r="E60" s="689"/>
      <c r="F60" s="689"/>
      <c r="G60" s="689"/>
      <c r="H60" s="689"/>
    </row>
    <row r="61" spans="1:8">
      <c r="A61" s="688">
        <v>793.28</v>
      </c>
      <c r="B61" s="688"/>
      <c r="C61" s="688"/>
      <c r="D61" s="688"/>
      <c r="E61" s="688"/>
      <c r="F61" s="688"/>
      <c r="G61" s="688"/>
      <c r="H61" s="688"/>
    </row>
    <row r="62" spans="1:8">
      <c r="A62" s="689">
        <v>3139.92</v>
      </c>
      <c r="B62" s="689"/>
      <c r="C62" s="689"/>
      <c r="D62" s="689"/>
      <c r="E62" s="689"/>
      <c r="F62" s="689"/>
      <c r="G62" s="689"/>
      <c r="H62" s="689"/>
    </row>
    <row r="63" spans="1:8">
      <c r="A63" s="689">
        <v>26900</v>
      </c>
      <c r="B63" s="689"/>
      <c r="C63" s="689"/>
      <c r="D63" s="689"/>
      <c r="E63" s="689"/>
      <c r="F63" s="689"/>
      <c r="G63" s="689"/>
      <c r="H63" s="689"/>
    </row>
    <row r="64" spans="1:8">
      <c r="A64" s="689">
        <v>3532.83</v>
      </c>
      <c r="B64" s="689"/>
      <c r="C64" s="689"/>
      <c r="D64" s="689"/>
      <c r="E64" s="689"/>
      <c r="F64" s="689"/>
      <c r="G64" s="689"/>
      <c r="H64" s="689"/>
    </row>
    <row r="65" spans="1:8">
      <c r="A65" s="689">
        <v>1575</v>
      </c>
      <c r="B65" s="689"/>
      <c r="C65" s="689"/>
      <c r="D65" s="689"/>
      <c r="E65" s="689"/>
      <c r="F65" s="689"/>
      <c r="G65" s="689"/>
      <c r="H65" s="689"/>
    </row>
    <row r="66" spans="1:8">
      <c r="A66" s="689">
        <v>38333.33</v>
      </c>
      <c r="B66" s="689"/>
      <c r="C66" s="689"/>
      <c r="D66" s="689"/>
      <c r="E66" s="689"/>
      <c r="F66" s="689"/>
      <c r="G66" s="689"/>
      <c r="H66" s="689"/>
    </row>
    <row r="67" spans="1:8">
      <c r="A67" s="689">
        <v>1981.25</v>
      </c>
      <c r="B67" s="689"/>
      <c r="C67" s="689"/>
      <c r="D67" s="689"/>
      <c r="E67" s="689"/>
      <c r="F67" s="689"/>
      <c r="G67" s="689"/>
      <c r="H67" s="689"/>
    </row>
    <row r="68" spans="1:8">
      <c r="A68" s="689">
        <v>3800</v>
      </c>
      <c r="B68" s="689"/>
      <c r="C68" s="689"/>
      <c r="D68" s="689"/>
      <c r="E68" s="689"/>
      <c r="F68" s="689"/>
      <c r="G68" s="689"/>
      <c r="H68" s="689"/>
    </row>
    <row r="69" spans="1:8">
      <c r="A69" s="689">
        <v>1180</v>
      </c>
      <c r="B69" s="689"/>
      <c r="C69" s="689"/>
      <c r="D69" s="689"/>
      <c r="E69" s="689"/>
      <c r="F69" s="689"/>
      <c r="G69" s="689"/>
      <c r="H69" s="689"/>
    </row>
    <row r="70" spans="1:8">
      <c r="A70" s="689">
        <v>1003.01</v>
      </c>
      <c r="B70" s="689"/>
      <c r="C70" s="689"/>
      <c r="D70" s="689"/>
      <c r="E70" s="689"/>
      <c r="F70" s="689"/>
      <c r="G70" s="689"/>
      <c r="H70" s="689"/>
    </row>
    <row r="71" spans="1:8">
      <c r="A71" s="689">
        <v>2041.67</v>
      </c>
      <c r="B71" s="689"/>
      <c r="C71" s="689"/>
      <c r="D71" s="689"/>
      <c r="E71" s="689"/>
      <c r="F71" s="689"/>
      <c r="G71" s="689"/>
      <c r="H71" s="689"/>
    </row>
    <row r="72" spans="1:8">
      <c r="A72" s="689">
        <v>2166.67</v>
      </c>
      <c r="B72" s="689"/>
      <c r="C72" s="689"/>
      <c r="D72" s="689"/>
      <c r="E72" s="689"/>
      <c r="F72" s="689"/>
      <c r="G72" s="689"/>
      <c r="H72" s="689"/>
    </row>
    <row r="73" spans="1:8">
      <c r="A73" s="689">
        <v>2216.67</v>
      </c>
      <c r="B73" s="689"/>
      <c r="C73" s="689"/>
      <c r="D73" s="689"/>
      <c r="E73" s="689"/>
      <c r="F73" s="689"/>
      <c r="G73" s="689"/>
      <c r="H73" s="689"/>
    </row>
    <row r="74" spans="1:8">
      <c r="A74" s="689">
        <v>2233.33</v>
      </c>
      <c r="B74" s="689"/>
      <c r="C74" s="689"/>
      <c r="D74" s="689"/>
      <c r="E74" s="689"/>
      <c r="F74" s="689"/>
      <c r="G74" s="689"/>
      <c r="H74" s="689"/>
    </row>
    <row r="75" spans="1:8">
      <c r="A75" s="689">
        <v>2233.33</v>
      </c>
      <c r="B75" s="689"/>
      <c r="C75" s="689"/>
      <c r="D75" s="689"/>
      <c r="E75" s="689"/>
      <c r="F75" s="689"/>
      <c r="G75" s="689"/>
      <c r="H75" s="689"/>
    </row>
    <row r="76" spans="1:8">
      <c r="A76" s="688">
        <v>350</v>
      </c>
      <c r="B76" s="688"/>
      <c r="C76" s="688"/>
      <c r="D76" s="688"/>
      <c r="E76" s="688"/>
      <c r="F76" s="688"/>
      <c r="G76" s="688"/>
      <c r="H76" s="688"/>
    </row>
    <row r="77" spans="1:8">
      <c r="A77" s="688">
        <v>371.67</v>
      </c>
      <c r="B77" s="688"/>
      <c r="C77" s="688"/>
      <c r="D77" s="688"/>
      <c r="E77" s="688"/>
      <c r="F77" s="688"/>
      <c r="G77" s="688"/>
      <c r="H77" s="688"/>
    </row>
    <row r="78" spans="1:8">
      <c r="A78" s="688">
        <v>587.26</v>
      </c>
      <c r="B78" s="688"/>
      <c r="C78" s="688"/>
      <c r="D78" s="688"/>
      <c r="E78" s="688"/>
      <c r="F78" s="688"/>
      <c r="G78" s="688"/>
      <c r="H78" s="688"/>
    </row>
    <row r="79" spans="1:8">
      <c r="A79" s="689">
        <v>3781.75</v>
      </c>
      <c r="B79" s="689"/>
      <c r="C79" s="689"/>
      <c r="D79" s="689"/>
      <c r="E79" s="689"/>
      <c r="F79" s="689"/>
      <c r="G79" s="689"/>
      <c r="H79" s="689"/>
    </row>
    <row r="80" spans="1:8">
      <c r="A80" s="689">
        <v>4636.33</v>
      </c>
      <c r="B80" s="689"/>
      <c r="C80" s="689"/>
      <c r="D80" s="689"/>
      <c r="E80" s="689"/>
      <c r="F80" s="689"/>
      <c r="G80" s="689"/>
      <c r="H80" s="689"/>
    </row>
    <row r="81" spans="1:8">
      <c r="A81" s="689">
        <v>1108.17</v>
      </c>
      <c r="B81" s="689"/>
      <c r="C81" s="689"/>
      <c r="D81" s="689"/>
      <c r="E81" s="689"/>
      <c r="F81" s="689"/>
      <c r="G81" s="689"/>
      <c r="H81" s="689"/>
    </row>
    <row r="82" spans="1:8">
      <c r="A82" s="689">
        <v>1678.3</v>
      </c>
      <c r="B82" s="689"/>
      <c r="C82" s="689"/>
      <c r="D82" s="689"/>
      <c r="E82" s="689"/>
      <c r="F82" s="689"/>
      <c r="G82" s="689"/>
      <c r="H82" s="689"/>
    </row>
    <row r="83" spans="1:8">
      <c r="A83" s="689">
        <v>1015.83</v>
      </c>
      <c r="B83" s="689"/>
      <c r="C83" s="689"/>
      <c r="D83" s="689"/>
      <c r="E83" s="689"/>
      <c r="F83" s="689"/>
      <c r="G83" s="689"/>
      <c r="H83" s="689"/>
    </row>
    <row r="84" spans="1:8">
      <c r="A84" s="688">
        <v>194.92</v>
      </c>
      <c r="B84" s="688"/>
      <c r="C84" s="688"/>
      <c r="D84" s="688"/>
      <c r="E84" s="688"/>
      <c r="F84" s="688"/>
      <c r="G84" s="688"/>
      <c r="H84" s="688"/>
    </row>
    <row r="85" spans="1:8">
      <c r="A85" s="688">
        <v>793.28</v>
      </c>
      <c r="B85" s="688"/>
      <c r="C85" s="688"/>
      <c r="D85" s="688"/>
      <c r="E85" s="688"/>
      <c r="F85" s="688"/>
      <c r="G85" s="688"/>
      <c r="H85" s="688"/>
    </row>
    <row r="86" spans="1:8">
      <c r="A86" s="688">
        <v>112.5</v>
      </c>
      <c r="B86" s="688"/>
      <c r="C86" s="688"/>
      <c r="D86" s="688"/>
      <c r="E86" s="688"/>
      <c r="F86" s="688"/>
      <c r="G86" s="688"/>
      <c r="H86" s="688"/>
    </row>
    <row r="87" spans="1:8">
      <c r="A87" s="688">
        <v>871.67</v>
      </c>
      <c r="B87" s="688"/>
      <c r="C87" s="688"/>
      <c r="D87" s="688"/>
      <c r="E87" s="688"/>
      <c r="F87" s="688"/>
      <c r="G87" s="688"/>
      <c r="H87" s="688"/>
    </row>
    <row r="88" spans="1:8">
      <c r="A88" s="688">
        <v>274.2</v>
      </c>
      <c r="B88" s="688"/>
      <c r="C88" s="688"/>
      <c r="D88" s="688"/>
      <c r="E88" s="688"/>
      <c r="F88" s="688"/>
      <c r="G88" s="688"/>
      <c r="H88" s="688"/>
    </row>
    <row r="89" spans="1:8">
      <c r="A89" s="689">
        <v>1158.29</v>
      </c>
      <c r="B89" s="689"/>
      <c r="C89" s="689"/>
      <c r="D89" s="689"/>
      <c r="E89" s="689"/>
      <c r="F89" s="689"/>
      <c r="G89" s="689"/>
      <c r="H89" s="689"/>
    </row>
    <row r="90" spans="1:8">
      <c r="A90" s="688">
        <v>511.63</v>
      </c>
      <c r="B90" s="688"/>
      <c r="C90" s="688"/>
      <c r="D90" s="688"/>
      <c r="E90" s="688"/>
      <c r="F90" s="688"/>
      <c r="G90" s="688"/>
      <c r="H90" s="688"/>
    </row>
    <row r="91" spans="1:8">
      <c r="A91" s="689">
        <v>1589.17</v>
      </c>
      <c r="B91" s="689"/>
      <c r="C91" s="689"/>
      <c r="D91" s="689"/>
      <c r="E91" s="689"/>
      <c r="F91" s="689"/>
      <c r="G91" s="689"/>
      <c r="H91" s="689"/>
    </row>
    <row r="92" spans="1:8">
      <c r="A92" s="688">
        <v>828.32</v>
      </c>
      <c r="B92" s="688"/>
      <c r="C92" s="688"/>
      <c r="D92" s="688"/>
      <c r="E92" s="688"/>
      <c r="F92" s="688"/>
      <c r="G92" s="688"/>
      <c r="H92" s="688"/>
    </row>
    <row r="93" spans="1:8">
      <c r="A93" s="689">
        <v>24833.33</v>
      </c>
      <c r="B93" s="689"/>
      <c r="C93" s="689"/>
      <c r="D93" s="689"/>
      <c r="E93" s="689"/>
      <c r="F93" s="689"/>
      <c r="G93" s="689"/>
      <c r="H93" s="689"/>
    </row>
    <row r="94" spans="1:8">
      <c r="A94" s="689">
        <v>7506.67</v>
      </c>
      <c r="B94" s="689"/>
      <c r="C94" s="689"/>
      <c r="D94" s="689"/>
      <c r="E94" s="689"/>
      <c r="F94" s="689"/>
      <c r="G94" s="689"/>
      <c r="H94" s="689"/>
    </row>
    <row r="95" spans="1:8">
      <c r="A95" s="688">
        <v>103.91</v>
      </c>
      <c r="B95" s="688"/>
      <c r="C95" s="688"/>
      <c r="D95" s="688"/>
      <c r="E95" s="688"/>
      <c r="F95" s="688"/>
      <c r="G95" s="688"/>
      <c r="H95" s="688"/>
    </row>
    <row r="96" spans="1:8">
      <c r="A96" s="688">
        <v>76.52</v>
      </c>
      <c r="B96" s="688"/>
      <c r="C96" s="688"/>
      <c r="D96" s="688"/>
      <c r="E96" s="688"/>
      <c r="F96" s="688"/>
      <c r="G96" s="688"/>
      <c r="H96" s="688"/>
    </row>
    <row r="97" spans="1:8">
      <c r="A97" s="689">
        <v>79814.37</v>
      </c>
      <c r="B97" s="689"/>
      <c r="C97" s="689"/>
      <c r="D97" s="689"/>
      <c r="E97" s="689"/>
      <c r="F97" s="689"/>
      <c r="G97" s="689"/>
      <c r="H97" s="689"/>
    </row>
    <row r="98" spans="1:8">
      <c r="A98" s="688">
        <v>543.33000000000004</v>
      </c>
      <c r="B98" s="688"/>
      <c r="C98" s="688"/>
      <c r="D98" s="688"/>
      <c r="E98" s="688"/>
      <c r="F98" s="688"/>
      <c r="G98" s="688"/>
      <c r="H98" s="688"/>
    </row>
    <row r="99" spans="1:8">
      <c r="A99" s="688">
        <v>892.5</v>
      </c>
      <c r="B99" s="688"/>
      <c r="C99" s="688"/>
      <c r="D99" s="688"/>
      <c r="E99" s="688"/>
      <c r="F99" s="688"/>
      <c r="G99" s="688"/>
      <c r="H99" s="688"/>
    </row>
    <row r="100" spans="1:8">
      <c r="A100" s="689">
        <v>8040</v>
      </c>
      <c r="B100" s="689"/>
      <c r="C100" s="689"/>
      <c r="D100" s="689"/>
      <c r="E100" s="689"/>
      <c r="F100" s="689"/>
      <c r="G100" s="689"/>
      <c r="H100" s="689"/>
    </row>
    <row r="101" spans="1:8">
      <c r="A101" s="688">
        <v>518.5</v>
      </c>
      <c r="B101" s="688"/>
      <c r="C101" s="688"/>
      <c r="D101" s="688"/>
      <c r="E101" s="688"/>
      <c r="F101" s="688"/>
      <c r="G101" s="688"/>
      <c r="H101" s="688"/>
    </row>
    <row r="102" spans="1:8">
      <c r="A102" s="688">
        <v>151.5</v>
      </c>
      <c r="B102" s="688"/>
      <c r="C102" s="688"/>
      <c r="D102" s="688"/>
      <c r="E102" s="688"/>
      <c r="F102" s="688"/>
      <c r="G102" s="688"/>
      <c r="H102" s="688"/>
    </row>
    <row r="103" spans="1:8">
      <c r="A103" s="688">
        <v>491.5</v>
      </c>
      <c r="B103" s="688"/>
      <c r="C103" s="688"/>
      <c r="D103" s="688"/>
      <c r="E103" s="688"/>
      <c r="F103" s="688"/>
      <c r="G103" s="688"/>
      <c r="H103" s="688"/>
    </row>
    <row r="104" spans="1:8">
      <c r="A104" s="688">
        <v>287.37</v>
      </c>
      <c r="B104" s="688"/>
      <c r="C104" s="688"/>
      <c r="D104" s="688"/>
      <c r="E104" s="688"/>
      <c r="F104" s="688"/>
      <c r="G104" s="688"/>
      <c r="H104" s="688"/>
    </row>
    <row r="105" spans="1:8">
      <c r="A105" s="688">
        <v>790.28</v>
      </c>
      <c r="B105" s="688"/>
      <c r="C105" s="688"/>
      <c r="D105" s="688"/>
      <c r="E105" s="688"/>
      <c r="F105" s="688"/>
      <c r="G105" s="688"/>
      <c r="H105" s="688"/>
    </row>
    <row r="106" spans="1:8">
      <c r="A106" s="689">
        <v>1106.3800000000001</v>
      </c>
      <c r="B106" s="689"/>
      <c r="C106" s="689"/>
      <c r="D106" s="689"/>
      <c r="E106" s="689"/>
      <c r="F106" s="689"/>
      <c r="G106" s="689"/>
      <c r="H106" s="689"/>
    </row>
    <row r="107" spans="1:8">
      <c r="A107" s="689">
        <v>1637.55</v>
      </c>
      <c r="B107" s="689"/>
      <c r="C107" s="689"/>
      <c r="D107" s="689"/>
      <c r="E107" s="689"/>
      <c r="F107" s="689"/>
      <c r="G107" s="689"/>
      <c r="H107" s="689"/>
    </row>
    <row r="108" spans="1:8">
      <c r="A108" s="688">
        <v>517.39</v>
      </c>
      <c r="B108" s="688"/>
      <c r="C108" s="688"/>
      <c r="D108" s="688"/>
      <c r="E108" s="688"/>
      <c r="F108" s="688"/>
      <c r="G108" s="688"/>
      <c r="H108" s="688"/>
    </row>
    <row r="109" spans="1:8">
      <c r="A109" s="688">
        <v>971.96</v>
      </c>
      <c r="B109" s="688"/>
      <c r="C109" s="688"/>
      <c r="D109" s="688"/>
      <c r="E109" s="688"/>
      <c r="F109" s="688"/>
      <c r="G109" s="688"/>
      <c r="H109" s="688"/>
    </row>
    <row r="110" spans="1:8">
      <c r="A110" s="688">
        <v>750.6</v>
      </c>
      <c r="B110" s="688"/>
      <c r="C110" s="688"/>
      <c r="D110" s="688"/>
      <c r="E110" s="688"/>
      <c r="F110" s="688"/>
      <c r="G110" s="688"/>
      <c r="H110" s="688"/>
    </row>
    <row r="111" spans="1:8">
      <c r="A111" s="689">
        <v>5695</v>
      </c>
      <c r="B111" s="689"/>
      <c r="C111" s="689"/>
      <c r="D111" s="689"/>
      <c r="E111" s="689"/>
      <c r="F111" s="689"/>
      <c r="G111" s="689"/>
      <c r="H111" s="689"/>
    </row>
    <row r="112" spans="1:8">
      <c r="A112" s="688">
        <v>692.5</v>
      </c>
      <c r="B112" s="688"/>
      <c r="C112" s="688"/>
      <c r="D112" s="688"/>
      <c r="E112" s="688"/>
      <c r="F112" s="688"/>
      <c r="G112" s="688"/>
      <c r="H112" s="688"/>
    </row>
    <row r="113" spans="1:8">
      <c r="A113" s="688">
        <v>418.33</v>
      </c>
      <c r="B113" s="688"/>
      <c r="C113" s="688"/>
      <c r="D113" s="688"/>
      <c r="E113" s="688"/>
      <c r="F113" s="688"/>
      <c r="G113" s="688"/>
      <c r="H113" s="688"/>
    </row>
    <row r="114" spans="1:8">
      <c r="A114" s="689">
        <v>6042.28</v>
      </c>
      <c r="B114" s="689"/>
      <c r="C114" s="689"/>
      <c r="D114" s="689"/>
      <c r="E114" s="689"/>
      <c r="F114" s="689"/>
      <c r="G114" s="689"/>
      <c r="H114" s="689"/>
    </row>
    <row r="115" spans="1:8">
      <c r="A115" s="688">
        <v>693.33</v>
      </c>
      <c r="B115" s="688"/>
      <c r="C115" s="688"/>
      <c r="D115" s="688"/>
      <c r="E115" s="688"/>
      <c r="F115" s="688"/>
      <c r="G115" s="688"/>
      <c r="H115" s="688"/>
    </row>
    <row r="116" spans="1:8">
      <c r="A116" s="688">
        <v>347.91</v>
      </c>
      <c r="B116" s="688"/>
      <c r="C116" s="688"/>
      <c r="D116" s="688"/>
      <c r="E116" s="688"/>
      <c r="F116" s="688"/>
      <c r="G116" s="688"/>
      <c r="H116" s="688"/>
    </row>
    <row r="117" spans="1:8">
      <c r="A117" s="688">
        <v>785.43</v>
      </c>
      <c r="B117" s="688"/>
      <c r="C117" s="688"/>
      <c r="D117" s="688"/>
      <c r="E117" s="688"/>
      <c r="F117" s="688"/>
      <c r="G117" s="688"/>
      <c r="H117" s="688"/>
    </row>
    <row r="118" spans="1:8">
      <c r="A118" s="689">
        <v>1320.96</v>
      </c>
      <c r="B118" s="689"/>
      <c r="C118" s="689"/>
      <c r="D118" s="689"/>
      <c r="E118" s="689"/>
      <c r="F118" s="689"/>
      <c r="G118" s="689"/>
      <c r="H118" s="689"/>
    </row>
    <row r="119" spans="1:8">
      <c r="A119" s="689">
        <v>1398.83</v>
      </c>
      <c r="B119" s="689"/>
      <c r="C119" s="689"/>
      <c r="D119" s="689"/>
      <c r="E119" s="689"/>
      <c r="F119" s="689"/>
      <c r="G119" s="689"/>
      <c r="H119" s="689"/>
    </row>
    <row r="120" spans="1:8">
      <c r="A120" s="688">
        <v>70.680000000000007</v>
      </c>
      <c r="B120" s="688"/>
      <c r="C120" s="688"/>
      <c r="D120" s="688"/>
      <c r="E120" s="688"/>
      <c r="F120" s="688"/>
      <c r="G120" s="688"/>
      <c r="H120" s="688"/>
    </row>
    <row r="121" spans="1:8">
      <c r="A121" s="688">
        <v>287.92</v>
      </c>
      <c r="B121" s="688"/>
      <c r="C121" s="688"/>
      <c r="D121" s="688"/>
      <c r="E121" s="688"/>
      <c r="F121" s="688"/>
      <c r="G121" s="688"/>
      <c r="H121" s="688"/>
    </row>
    <row r="122" spans="1:8">
      <c r="A122" s="688">
        <v>755</v>
      </c>
      <c r="B122" s="688"/>
      <c r="C122" s="688"/>
      <c r="D122" s="688"/>
      <c r="E122" s="688"/>
      <c r="F122" s="688"/>
      <c r="G122" s="688"/>
      <c r="H122" s="688"/>
    </row>
    <row r="123" spans="1:8">
      <c r="A123" s="689">
        <v>1147.08</v>
      </c>
      <c r="B123" s="689"/>
      <c r="C123" s="689"/>
      <c r="D123" s="689"/>
      <c r="E123" s="689"/>
      <c r="F123" s="689"/>
      <c r="G123" s="689"/>
      <c r="H123" s="689"/>
    </row>
    <row r="124" spans="1:8">
      <c r="A124" s="689">
        <v>1147.08</v>
      </c>
      <c r="B124" s="689"/>
      <c r="C124" s="689"/>
      <c r="D124" s="689"/>
      <c r="E124" s="689"/>
      <c r="F124" s="689"/>
      <c r="G124" s="689"/>
      <c r="H124" s="689"/>
    </row>
    <row r="125" spans="1:8">
      <c r="A125" s="689">
        <v>1147.08</v>
      </c>
      <c r="B125" s="689"/>
      <c r="C125" s="689"/>
      <c r="D125" s="689"/>
      <c r="E125" s="689"/>
      <c r="F125" s="689"/>
      <c r="G125" s="689"/>
      <c r="H125" s="689"/>
    </row>
    <row r="126" spans="1:8">
      <c r="A126" s="689">
        <v>1220</v>
      </c>
      <c r="B126" s="689"/>
      <c r="C126" s="689"/>
      <c r="D126" s="689"/>
      <c r="E126" s="689"/>
      <c r="F126" s="689"/>
      <c r="G126" s="689"/>
      <c r="H126" s="689"/>
    </row>
    <row r="127" spans="1:8">
      <c r="A127" s="688">
        <v>372.5</v>
      </c>
      <c r="B127" s="688"/>
      <c r="C127" s="688"/>
      <c r="D127" s="688"/>
      <c r="E127" s="688"/>
      <c r="F127" s="688"/>
      <c r="G127" s="688"/>
      <c r="H127" s="688"/>
    </row>
    <row r="128" spans="1:8">
      <c r="A128" s="688">
        <v>307.08</v>
      </c>
      <c r="B128" s="688"/>
      <c r="C128" s="688"/>
      <c r="D128" s="688"/>
      <c r="E128" s="688"/>
      <c r="F128" s="688"/>
      <c r="G128" s="688"/>
      <c r="H128" s="688"/>
    </row>
    <row r="129" spans="1:8">
      <c r="A129" s="689">
        <v>1047.5</v>
      </c>
      <c r="B129" s="689"/>
      <c r="C129" s="689"/>
      <c r="D129" s="689"/>
      <c r="E129" s="689"/>
      <c r="F129" s="689"/>
      <c r="G129" s="689"/>
      <c r="H129" s="689"/>
    </row>
    <row r="130" spans="1:8">
      <c r="A130" s="689">
        <v>31000</v>
      </c>
      <c r="B130" s="689"/>
      <c r="C130" s="689"/>
      <c r="D130" s="689"/>
      <c r="E130" s="689"/>
      <c r="F130" s="689"/>
      <c r="G130" s="689"/>
      <c r="H130" s="689"/>
    </row>
    <row r="131" spans="1:8">
      <c r="A131" s="689">
        <v>1014</v>
      </c>
      <c r="B131" s="689"/>
      <c r="C131" s="689"/>
      <c r="D131" s="689"/>
      <c r="E131" s="689"/>
      <c r="F131" s="689"/>
      <c r="G131" s="689"/>
      <c r="H131" s="689"/>
    </row>
    <row r="132" spans="1:8">
      <c r="A132" s="688">
        <v>112.5</v>
      </c>
      <c r="B132" s="688"/>
      <c r="C132" s="688"/>
      <c r="D132" s="688"/>
      <c r="E132" s="688"/>
      <c r="F132" s="688"/>
      <c r="G132" s="688"/>
      <c r="H132" s="688"/>
    </row>
    <row r="133" spans="1:8">
      <c r="A133" s="689">
        <v>2296.0500000000002</v>
      </c>
      <c r="B133" s="689"/>
      <c r="C133" s="689"/>
      <c r="D133" s="689"/>
      <c r="E133" s="689"/>
      <c r="F133" s="689"/>
      <c r="G133" s="689"/>
      <c r="H133" s="689"/>
    </row>
    <row r="134" spans="1:8">
      <c r="A134" s="688">
        <v>371.55</v>
      </c>
      <c r="B134" s="688"/>
      <c r="C134" s="688"/>
      <c r="D134" s="688"/>
      <c r="E134" s="688"/>
      <c r="F134" s="688"/>
      <c r="G134" s="688"/>
      <c r="H134" s="688"/>
    </row>
    <row r="135" spans="1:8">
      <c r="A135" s="688">
        <v>74</v>
      </c>
      <c r="B135" s="688"/>
      <c r="C135" s="688"/>
      <c r="D135" s="688"/>
      <c r="E135" s="688"/>
      <c r="F135" s="688"/>
      <c r="G135" s="688"/>
      <c r="H135" s="688"/>
    </row>
    <row r="136" spans="1:8">
      <c r="A136" s="688">
        <v>21.2</v>
      </c>
      <c r="B136" s="688"/>
      <c r="C136" s="688"/>
      <c r="D136" s="688"/>
      <c r="E136" s="688"/>
      <c r="F136" s="688"/>
      <c r="G136" s="688"/>
      <c r="H136" s="688"/>
    </row>
    <row r="137" spans="1:8">
      <c r="A137" s="688">
        <v>630.79999999999995</v>
      </c>
      <c r="B137" s="688"/>
      <c r="C137" s="688"/>
      <c r="D137" s="688"/>
      <c r="E137" s="688"/>
      <c r="F137" s="688"/>
      <c r="G137" s="688"/>
      <c r="H137" s="688"/>
    </row>
    <row r="138" spans="1:8">
      <c r="A138" s="689">
        <v>1147.75</v>
      </c>
      <c r="B138" s="689"/>
      <c r="C138" s="689"/>
      <c r="D138" s="689"/>
      <c r="E138" s="689"/>
      <c r="F138" s="689"/>
      <c r="G138" s="689"/>
      <c r="H138" s="689"/>
    </row>
    <row r="139" spans="1:8">
      <c r="A139" s="689">
        <v>3480</v>
      </c>
      <c r="B139" s="689"/>
      <c r="C139" s="689"/>
      <c r="D139" s="689"/>
      <c r="E139" s="689"/>
      <c r="F139" s="689"/>
      <c r="G139" s="689"/>
      <c r="H139" s="689"/>
    </row>
    <row r="140" spans="1:8">
      <c r="A140" s="689">
        <v>4430.5</v>
      </c>
      <c r="B140" s="689"/>
      <c r="C140" s="689"/>
      <c r="D140" s="689"/>
      <c r="E140" s="689"/>
      <c r="F140" s="689"/>
      <c r="G140" s="689"/>
      <c r="H140" s="689"/>
    </row>
    <row r="141" spans="1:8">
      <c r="A141" s="689">
        <v>1279.5</v>
      </c>
      <c r="B141" s="689"/>
      <c r="C141" s="689"/>
      <c r="D141" s="689"/>
      <c r="E141" s="689"/>
      <c r="F141" s="689"/>
      <c r="G141" s="689"/>
      <c r="H141" s="689"/>
    </row>
    <row r="142" spans="1:8">
      <c r="A142" s="688">
        <v>655</v>
      </c>
      <c r="B142" s="688"/>
      <c r="C142" s="688"/>
      <c r="D142" s="688"/>
      <c r="E142" s="688"/>
      <c r="F142" s="688"/>
      <c r="G142" s="688"/>
      <c r="H142" s="688"/>
    </row>
    <row r="143" spans="1:8">
      <c r="A143" s="688">
        <v>21.75</v>
      </c>
      <c r="B143" s="688"/>
      <c r="C143" s="688"/>
      <c r="D143" s="688"/>
      <c r="E143" s="688"/>
      <c r="F143" s="688"/>
      <c r="G143" s="688"/>
      <c r="H143" s="688"/>
    </row>
    <row r="144" spans="1:8">
      <c r="A144" s="688">
        <v>94.5</v>
      </c>
      <c r="B144" s="688"/>
      <c r="C144" s="688"/>
      <c r="D144" s="688"/>
      <c r="E144" s="688"/>
      <c r="F144" s="688"/>
      <c r="G144" s="688"/>
      <c r="H144" s="688"/>
    </row>
    <row r="145" spans="1:8">
      <c r="A145" s="688">
        <v>146.86000000000001</v>
      </c>
      <c r="B145" s="688"/>
      <c r="C145" s="688"/>
      <c r="D145" s="688"/>
      <c r="E145" s="688"/>
      <c r="F145" s="688"/>
      <c r="G145" s="688"/>
      <c r="H145" s="688"/>
    </row>
    <row r="146" spans="1:8">
      <c r="A146" s="689">
        <v>1120.83</v>
      </c>
      <c r="B146" s="689"/>
      <c r="C146" s="689"/>
      <c r="D146" s="689"/>
      <c r="E146" s="689"/>
      <c r="F146" s="689"/>
      <c r="G146" s="689"/>
      <c r="H146" s="689"/>
    </row>
    <row r="147" spans="1:8">
      <c r="A147" s="688">
        <v>193.33</v>
      </c>
      <c r="B147" s="688"/>
      <c r="C147" s="688"/>
      <c r="D147" s="688"/>
      <c r="E147" s="688"/>
      <c r="F147" s="688"/>
      <c r="G147" s="688"/>
      <c r="H147" s="688"/>
    </row>
    <row r="148" spans="1:8">
      <c r="A148" s="688">
        <v>608.75</v>
      </c>
      <c r="B148" s="688"/>
      <c r="C148" s="688"/>
      <c r="D148" s="688"/>
      <c r="E148" s="688"/>
      <c r="F148" s="688"/>
      <c r="G148" s="688"/>
      <c r="H148" s="688"/>
    </row>
    <row r="149" spans="1:8">
      <c r="A149" s="688">
        <v>253.66</v>
      </c>
      <c r="B149" s="688"/>
      <c r="C149" s="688"/>
      <c r="D149" s="688"/>
      <c r="E149" s="688"/>
      <c r="F149" s="688"/>
      <c r="G149" s="688"/>
      <c r="H149" s="688"/>
    </row>
    <row r="150" spans="1:8">
      <c r="A150" s="688">
        <v>517.39</v>
      </c>
      <c r="B150" s="688"/>
      <c r="C150" s="688"/>
      <c r="D150" s="688"/>
      <c r="E150" s="688"/>
      <c r="F150" s="688"/>
      <c r="G150" s="688"/>
      <c r="H150" s="688"/>
    </row>
    <row r="151" spans="1:8">
      <c r="A151" s="688">
        <v>95.06</v>
      </c>
      <c r="B151" s="688"/>
      <c r="C151" s="688"/>
      <c r="D151" s="688"/>
      <c r="E151" s="688"/>
      <c r="F151" s="688"/>
      <c r="G151" s="688"/>
      <c r="H151" s="688"/>
    </row>
    <row r="152" spans="1:8">
      <c r="A152" s="688">
        <v>330</v>
      </c>
      <c r="B152" s="688"/>
      <c r="C152" s="688"/>
      <c r="D152" s="688"/>
      <c r="E152" s="688"/>
      <c r="F152" s="688"/>
      <c r="G152" s="688"/>
      <c r="H152" s="688"/>
    </row>
    <row r="153" spans="1:8">
      <c r="A153" s="689">
        <v>15000</v>
      </c>
      <c r="B153" s="689"/>
      <c r="C153" s="689"/>
      <c r="D153" s="689"/>
      <c r="E153" s="689"/>
      <c r="F153" s="689"/>
      <c r="G153" s="689"/>
      <c r="H153" s="689"/>
    </row>
    <row r="154" spans="1:8">
      <c r="A154" s="689">
        <v>6231.29</v>
      </c>
      <c r="B154" s="689"/>
      <c r="C154" s="689"/>
      <c r="D154" s="689"/>
      <c r="E154" s="689"/>
      <c r="F154" s="689"/>
      <c r="G154" s="689"/>
      <c r="H154" s="689"/>
    </row>
    <row r="155" spans="1:8">
      <c r="A155" s="689">
        <v>1402.04</v>
      </c>
      <c r="B155" s="689"/>
      <c r="C155" s="689"/>
      <c r="D155" s="689"/>
      <c r="E155" s="689"/>
      <c r="F155" s="689"/>
      <c r="G155" s="689"/>
      <c r="H155" s="689"/>
    </row>
    <row r="156" spans="1:8">
      <c r="A156" s="688">
        <v>169.05</v>
      </c>
      <c r="B156" s="688"/>
      <c r="C156" s="688"/>
      <c r="D156" s="688"/>
      <c r="E156" s="688"/>
      <c r="F156" s="688"/>
      <c r="G156" s="688"/>
      <c r="H156" s="688"/>
    </row>
    <row r="157" spans="1:8">
      <c r="A157" s="689">
        <v>5385</v>
      </c>
      <c r="B157" s="689"/>
      <c r="C157" s="689"/>
      <c r="D157" s="689"/>
      <c r="E157" s="689"/>
      <c r="F157" s="689"/>
      <c r="G157" s="689"/>
      <c r="H157" s="689"/>
    </row>
    <row r="158" spans="1:8">
      <c r="A158" s="689">
        <v>1250.01</v>
      </c>
      <c r="B158" s="689"/>
      <c r="C158" s="689"/>
      <c r="D158" s="689"/>
      <c r="E158" s="689"/>
      <c r="F158" s="689"/>
      <c r="G158" s="689"/>
      <c r="H158" s="689"/>
    </row>
    <row r="159" spans="1:8">
      <c r="A159" s="689">
        <v>10410</v>
      </c>
      <c r="B159" s="689"/>
      <c r="C159" s="689"/>
      <c r="D159" s="689"/>
      <c r="E159" s="689"/>
      <c r="F159" s="689"/>
      <c r="G159" s="689"/>
      <c r="H159" s="689"/>
    </row>
    <row r="160" spans="1:8">
      <c r="A160" s="689">
        <v>21290</v>
      </c>
      <c r="B160" s="689"/>
      <c r="C160" s="689"/>
      <c r="D160" s="689"/>
      <c r="E160" s="689"/>
      <c r="F160" s="689"/>
      <c r="G160" s="689"/>
      <c r="H160" s="689"/>
    </row>
    <row r="161" spans="1:8">
      <c r="A161" s="689">
        <v>12084.27</v>
      </c>
      <c r="B161" s="689"/>
      <c r="C161" s="689"/>
      <c r="D161" s="689"/>
      <c r="E161" s="689"/>
      <c r="F161" s="689"/>
      <c r="G161" s="689"/>
      <c r="H161" s="689"/>
    </row>
    <row r="162" spans="1:8">
      <c r="A162" s="689">
        <v>4579</v>
      </c>
      <c r="B162" s="689"/>
      <c r="C162" s="689"/>
      <c r="D162" s="689"/>
      <c r="E162" s="689"/>
      <c r="F162" s="689"/>
      <c r="G162" s="689"/>
      <c r="H162" s="689"/>
    </row>
    <row r="163" spans="1:8">
      <c r="A163" s="688">
        <v>24.07</v>
      </c>
      <c r="B163" s="688"/>
      <c r="C163" s="688"/>
      <c r="D163" s="688"/>
      <c r="E163" s="688"/>
      <c r="F163" s="688"/>
      <c r="G163" s="688"/>
      <c r="H163" s="688"/>
    </row>
    <row r="164" spans="1:8">
      <c r="A164" s="688">
        <v>365.8</v>
      </c>
      <c r="B164" s="688"/>
      <c r="C164" s="688"/>
      <c r="D164" s="688"/>
      <c r="E164" s="688"/>
      <c r="F164" s="688"/>
      <c r="G164" s="688"/>
      <c r="H164" s="688"/>
    </row>
    <row r="165" spans="1:8">
      <c r="A165" s="689">
        <v>6313.83</v>
      </c>
      <c r="B165" s="689"/>
      <c r="C165" s="689"/>
      <c r="D165" s="689"/>
      <c r="E165" s="689"/>
      <c r="F165" s="689"/>
      <c r="G165" s="689"/>
      <c r="H165" s="689"/>
    </row>
    <row r="166" spans="1:8">
      <c r="A166" s="688">
        <v>179.79</v>
      </c>
      <c r="B166" s="688"/>
      <c r="C166" s="688"/>
      <c r="D166" s="688"/>
      <c r="E166" s="688"/>
      <c r="F166" s="688"/>
      <c r="G166" s="688"/>
      <c r="H166" s="688"/>
    </row>
    <row r="167" spans="1:8">
      <c r="A167" s="688">
        <v>413.78</v>
      </c>
      <c r="B167" s="688"/>
      <c r="C167" s="688"/>
      <c r="D167" s="688"/>
      <c r="E167" s="688"/>
      <c r="F167" s="688"/>
      <c r="G167" s="688"/>
      <c r="H167" s="688"/>
    </row>
    <row r="168" spans="1:8">
      <c r="A168" s="689">
        <v>2420.73</v>
      </c>
      <c r="B168" s="689"/>
      <c r="C168" s="689"/>
      <c r="D168" s="689"/>
      <c r="E168" s="689"/>
      <c r="F168" s="689"/>
      <c r="G168" s="689"/>
      <c r="H168" s="689"/>
    </row>
    <row r="169" spans="1:8">
      <c r="A169" s="689">
        <v>1416.67</v>
      </c>
      <c r="B169" s="689"/>
      <c r="C169" s="689"/>
      <c r="D169" s="689"/>
      <c r="E169" s="689"/>
      <c r="F169" s="689"/>
      <c r="G169" s="689"/>
      <c r="H169" s="689"/>
    </row>
    <row r="170" spans="1:8">
      <c r="A170" s="689">
        <v>2574.7399999999998</v>
      </c>
      <c r="B170" s="689"/>
      <c r="C170" s="689"/>
      <c r="D170" s="689"/>
      <c r="E170" s="689"/>
      <c r="F170" s="689"/>
      <c r="G170" s="689"/>
      <c r="H170" s="689"/>
    </row>
    <row r="171" spans="1:8">
      <c r="A171" s="689">
        <v>24833.33</v>
      </c>
      <c r="B171" s="689"/>
      <c r="C171" s="689"/>
      <c r="D171" s="689"/>
      <c r="E171" s="689"/>
      <c r="F171" s="689"/>
      <c r="G171" s="689"/>
      <c r="H171" s="689"/>
    </row>
    <row r="172" spans="1:8">
      <c r="A172" s="689">
        <v>3622.5</v>
      </c>
      <c r="B172" s="689"/>
      <c r="C172" s="689"/>
      <c r="D172" s="689"/>
      <c r="E172" s="689"/>
      <c r="F172" s="689"/>
      <c r="G172" s="689"/>
      <c r="H172" s="689"/>
    </row>
    <row r="173" spans="1:8">
      <c r="A173" s="689">
        <v>25450.82</v>
      </c>
      <c r="B173" s="689"/>
      <c r="C173" s="689"/>
      <c r="D173" s="689"/>
      <c r="E173" s="689"/>
      <c r="F173" s="689"/>
      <c r="G173" s="689"/>
      <c r="H173" s="689"/>
    </row>
    <row r="174" spans="1:8">
      <c r="A174" s="689">
        <v>4136</v>
      </c>
      <c r="B174" s="689"/>
      <c r="C174" s="689"/>
      <c r="D174" s="689"/>
      <c r="E174" s="689"/>
      <c r="F174" s="689"/>
      <c r="G174" s="689"/>
      <c r="H174" s="689"/>
    </row>
    <row r="175" spans="1:8">
      <c r="A175" s="688">
        <v>171</v>
      </c>
      <c r="B175" s="688"/>
      <c r="C175" s="688"/>
      <c r="D175" s="688"/>
      <c r="E175" s="688"/>
      <c r="F175" s="688"/>
      <c r="G175" s="688"/>
      <c r="H175" s="688"/>
    </row>
    <row r="176" spans="1:8">
      <c r="A176" s="689">
        <v>5000</v>
      </c>
      <c r="B176" s="689"/>
      <c r="C176" s="689"/>
      <c r="D176" s="689"/>
      <c r="E176" s="689"/>
      <c r="F176" s="689"/>
      <c r="G176" s="689"/>
      <c r="H176" s="689"/>
    </row>
    <row r="177" spans="1:8">
      <c r="A177" s="689">
        <v>3885.32</v>
      </c>
      <c r="B177" s="689"/>
      <c r="C177" s="689"/>
      <c r="D177" s="689"/>
      <c r="E177" s="689"/>
      <c r="F177" s="689"/>
      <c r="G177" s="689"/>
      <c r="H177" s="689"/>
    </row>
    <row r="178" spans="1:8">
      <c r="A178" s="689">
        <v>3778.4</v>
      </c>
      <c r="B178" s="689"/>
      <c r="C178" s="689"/>
      <c r="D178" s="689"/>
      <c r="E178" s="689"/>
      <c r="F178" s="689"/>
      <c r="G178" s="689"/>
      <c r="H178" s="689"/>
    </row>
    <row r="179" spans="1:8">
      <c r="A179" s="689">
        <v>2479.2600000000002</v>
      </c>
      <c r="B179" s="689"/>
      <c r="C179" s="689"/>
      <c r="D179" s="689"/>
      <c r="E179" s="689"/>
      <c r="F179" s="689"/>
      <c r="G179" s="689"/>
      <c r="H179" s="689"/>
    </row>
    <row r="180" spans="1:8">
      <c r="A180" s="689">
        <v>15868.07</v>
      </c>
      <c r="B180" s="689"/>
      <c r="C180" s="689"/>
      <c r="D180" s="689"/>
      <c r="E180" s="689"/>
      <c r="F180" s="689"/>
      <c r="G180" s="689"/>
      <c r="H180" s="689"/>
    </row>
    <row r="181" spans="1:8">
      <c r="A181" s="689">
        <v>2373</v>
      </c>
      <c r="B181" s="689"/>
      <c r="C181" s="689"/>
      <c r="D181" s="689"/>
      <c r="E181" s="689"/>
      <c r="F181" s="689"/>
      <c r="G181" s="689"/>
      <c r="H181" s="689"/>
    </row>
    <row r="182" spans="1:8">
      <c r="A182" s="688">
        <v>197.2</v>
      </c>
      <c r="B182" s="688"/>
      <c r="C182" s="688"/>
      <c r="D182" s="688"/>
      <c r="E182" s="688"/>
      <c r="F182" s="688"/>
      <c r="G182" s="688"/>
      <c r="H182" s="688"/>
    </row>
    <row r="183" spans="1:8">
      <c r="A183" s="689">
        <v>4805.92</v>
      </c>
      <c r="B183" s="689"/>
      <c r="C183" s="689"/>
      <c r="D183" s="689"/>
      <c r="E183" s="689"/>
      <c r="F183" s="689"/>
      <c r="G183" s="689"/>
      <c r="H183" s="689"/>
    </row>
    <row r="184" spans="1:8">
      <c r="A184" s="688">
        <v>957.35</v>
      </c>
      <c r="B184" s="688"/>
      <c r="C184" s="688"/>
      <c r="D184" s="688"/>
      <c r="E184" s="688"/>
      <c r="F184" s="688"/>
      <c r="G184" s="688"/>
      <c r="H184" s="688"/>
    </row>
    <row r="185" spans="1:8">
      <c r="A185" s="688">
        <v>161.4</v>
      </c>
      <c r="B185" s="688"/>
      <c r="C185" s="688"/>
      <c r="D185" s="688"/>
      <c r="E185" s="688"/>
      <c r="F185" s="688"/>
      <c r="G185" s="688"/>
      <c r="H185" s="688"/>
    </row>
    <row r="186" spans="1:8">
      <c r="A186" s="689">
        <v>5000</v>
      </c>
      <c r="B186" s="689"/>
      <c r="C186" s="689"/>
      <c r="D186" s="689"/>
      <c r="E186" s="689"/>
      <c r="F186" s="689"/>
      <c r="G186" s="689"/>
      <c r="H186" s="689"/>
    </row>
    <row r="187" spans="1:8">
      <c r="A187" s="689">
        <v>2090</v>
      </c>
      <c r="B187" s="689"/>
      <c r="C187" s="689"/>
      <c r="D187" s="689"/>
      <c r="E187" s="689"/>
      <c r="F187" s="689"/>
      <c r="G187" s="689"/>
      <c r="H187" s="689"/>
    </row>
    <row r="188" spans="1:8">
      <c r="A188" s="688">
        <v>112.5</v>
      </c>
      <c r="B188" s="688"/>
      <c r="C188" s="688"/>
      <c r="D188" s="688"/>
      <c r="E188" s="688"/>
      <c r="F188" s="688"/>
      <c r="G188" s="688"/>
      <c r="H188" s="688"/>
    </row>
    <row r="189" spans="1:8">
      <c r="A189" s="689">
        <v>96424.16</v>
      </c>
      <c r="B189" s="689"/>
      <c r="C189" s="689"/>
      <c r="D189" s="689"/>
      <c r="E189" s="689"/>
      <c r="F189" s="689"/>
      <c r="G189" s="689"/>
      <c r="H189" s="689"/>
    </row>
    <row r="190" spans="1:8">
      <c r="A190" s="688">
        <v>747.61</v>
      </c>
      <c r="B190" s="688"/>
      <c r="C190" s="688"/>
      <c r="D190" s="688"/>
      <c r="E190" s="688"/>
      <c r="F190" s="688"/>
      <c r="G190" s="688"/>
      <c r="H190" s="688"/>
    </row>
    <row r="191" spans="1:8">
      <c r="A191" s="689">
        <v>38839.29</v>
      </c>
      <c r="B191" s="689"/>
      <c r="C191" s="689"/>
      <c r="D191" s="689"/>
      <c r="E191" s="689"/>
      <c r="F191" s="689"/>
      <c r="G191" s="689"/>
      <c r="H191" s="689"/>
    </row>
    <row r="192" spans="1:8">
      <c r="A192" s="688">
        <v>179.79</v>
      </c>
      <c r="B192" s="688"/>
      <c r="C192" s="688"/>
      <c r="D192" s="688"/>
      <c r="E192" s="688"/>
      <c r="F192" s="688"/>
      <c r="G192" s="688"/>
      <c r="H192" s="688"/>
    </row>
    <row r="193" spans="1:8">
      <c r="A193" s="688">
        <v>681.41</v>
      </c>
      <c r="B193" s="688"/>
      <c r="C193" s="688"/>
      <c r="D193" s="688"/>
      <c r="E193" s="688"/>
      <c r="F193" s="688"/>
      <c r="G193" s="688"/>
      <c r="H193" s="688"/>
    </row>
    <row r="194" spans="1:8">
      <c r="A194" s="688">
        <v>393.33</v>
      </c>
      <c r="B194" s="688"/>
      <c r="C194" s="688"/>
      <c r="D194" s="688"/>
      <c r="E194" s="688"/>
      <c r="F194" s="688"/>
      <c r="G194" s="688"/>
      <c r="H194" s="688"/>
    </row>
    <row r="195" spans="1:8">
      <c r="A195" s="689">
        <v>3386.85</v>
      </c>
      <c r="B195" s="689"/>
      <c r="C195" s="689"/>
      <c r="D195" s="689"/>
      <c r="E195" s="689"/>
      <c r="F195" s="689"/>
      <c r="G195" s="689"/>
      <c r="H195" s="689"/>
    </row>
    <row r="196" spans="1:8">
      <c r="A196" s="688">
        <v>408.75</v>
      </c>
      <c r="B196" s="688"/>
      <c r="C196" s="688"/>
      <c r="D196" s="688"/>
      <c r="E196" s="688"/>
      <c r="F196" s="688"/>
      <c r="G196" s="688"/>
      <c r="H196" s="688"/>
    </row>
    <row r="197" spans="1:8">
      <c r="A197" s="689">
        <v>8791.67</v>
      </c>
      <c r="B197" s="689"/>
      <c r="C197" s="689"/>
      <c r="D197" s="689"/>
      <c r="E197" s="689"/>
      <c r="F197" s="689"/>
      <c r="G197" s="689"/>
      <c r="H197" s="689"/>
    </row>
    <row r="198" spans="1:8">
      <c r="A198" s="688">
        <v>844.57</v>
      </c>
      <c r="B198" s="688"/>
      <c r="C198" s="688"/>
      <c r="D198" s="688"/>
      <c r="E198" s="688"/>
      <c r="F198" s="688"/>
      <c r="G198" s="688"/>
      <c r="H198" s="688"/>
    </row>
    <row r="199" spans="1:8">
      <c r="A199" s="688">
        <v>631.66999999999996</v>
      </c>
      <c r="B199" s="688"/>
      <c r="C199" s="688"/>
      <c r="D199" s="688"/>
      <c r="E199" s="688"/>
      <c r="F199" s="688"/>
      <c r="G199" s="688"/>
      <c r="H199" s="688"/>
    </row>
    <row r="200" spans="1:8">
      <c r="A200" s="689">
        <v>1150</v>
      </c>
      <c r="B200" s="689"/>
      <c r="C200" s="689"/>
      <c r="D200" s="689"/>
      <c r="E200" s="689"/>
      <c r="F200" s="689"/>
      <c r="G200" s="689"/>
      <c r="H200" s="689"/>
    </row>
    <row r="201" spans="1:8">
      <c r="A201" s="688">
        <v>719.25</v>
      </c>
      <c r="B201" s="688"/>
      <c r="C201" s="688"/>
      <c r="D201" s="688"/>
      <c r="E201" s="688"/>
      <c r="F201" s="688"/>
      <c r="G201" s="688"/>
      <c r="H201" s="688"/>
    </row>
    <row r="202" spans="1:8">
      <c r="A202" s="689">
        <v>5916.67</v>
      </c>
      <c r="B202" s="689"/>
      <c r="C202" s="689"/>
      <c r="D202" s="689"/>
      <c r="E202" s="689"/>
      <c r="F202" s="689"/>
      <c r="G202" s="689"/>
      <c r="H202" s="689"/>
    </row>
    <row r="203" spans="1:8">
      <c r="A203" s="689">
        <v>48160.71</v>
      </c>
      <c r="B203" s="689"/>
      <c r="C203" s="689"/>
      <c r="D203" s="689"/>
      <c r="E203" s="689"/>
      <c r="F203" s="689"/>
      <c r="G203" s="689"/>
      <c r="H203" s="689"/>
    </row>
    <row r="204" spans="1:8">
      <c r="A204" s="689">
        <v>23500.67</v>
      </c>
      <c r="B204" s="689"/>
      <c r="C204" s="689"/>
      <c r="D204" s="689"/>
      <c r="E204" s="689"/>
      <c r="F204" s="689"/>
      <c r="G204" s="689"/>
      <c r="H204" s="689"/>
    </row>
    <row r="205" spans="1:8">
      <c r="A205" s="688">
        <v>112.5</v>
      </c>
      <c r="B205" s="688"/>
      <c r="C205" s="688"/>
      <c r="D205" s="688"/>
      <c r="E205" s="688"/>
      <c r="F205" s="688"/>
      <c r="G205" s="688"/>
      <c r="H205" s="688"/>
    </row>
    <row r="206" spans="1:8">
      <c r="A206" s="689">
        <v>1189.92</v>
      </c>
      <c r="B206" s="689"/>
      <c r="C206" s="689"/>
      <c r="D206" s="689"/>
      <c r="E206" s="689"/>
      <c r="F206" s="689"/>
      <c r="G206" s="689"/>
      <c r="H206" s="689"/>
    </row>
    <row r="207" spans="1:8">
      <c r="A207" s="688">
        <v>216.66</v>
      </c>
      <c r="B207" s="688"/>
      <c r="C207" s="688"/>
      <c r="D207" s="688"/>
      <c r="E207" s="688"/>
      <c r="F207" s="688"/>
      <c r="G207" s="688"/>
      <c r="H207" s="688"/>
    </row>
    <row r="208" spans="1:8">
      <c r="A208" s="688">
        <v>326.99</v>
      </c>
      <c r="B208" s="688"/>
      <c r="C208" s="688"/>
      <c r="D208" s="688"/>
      <c r="E208" s="688"/>
      <c r="F208" s="688"/>
      <c r="G208" s="688"/>
      <c r="H208" s="688"/>
    </row>
    <row r="209" spans="1:8">
      <c r="A209" s="688">
        <v>250.45</v>
      </c>
      <c r="B209" s="688"/>
      <c r="C209" s="688"/>
      <c r="D209" s="688"/>
      <c r="E209" s="688"/>
      <c r="F209" s="688"/>
      <c r="G209" s="688"/>
      <c r="H209" s="688"/>
    </row>
    <row r="210" spans="1:8">
      <c r="A210" s="688">
        <v>179.79</v>
      </c>
      <c r="B210" s="688"/>
      <c r="C210" s="688"/>
      <c r="D210" s="688"/>
      <c r="E210" s="688"/>
      <c r="F210" s="688"/>
      <c r="G210" s="688"/>
      <c r="H210" s="688"/>
    </row>
    <row r="211" spans="1:8">
      <c r="A211" s="688">
        <v>336.14</v>
      </c>
      <c r="B211" s="688"/>
      <c r="C211" s="688"/>
      <c r="D211" s="688"/>
      <c r="E211" s="688"/>
      <c r="F211" s="688"/>
      <c r="G211" s="688"/>
      <c r="H211" s="688"/>
    </row>
    <row r="212" spans="1:8">
      <c r="A212" s="689">
        <v>6525.15</v>
      </c>
      <c r="B212" s="689"/>
      <c r="C212" s="689"/>
      <c r="D212" s="689"/>
      <c r="E212" s="689"/>
      <c r="F212" s="689"/>
      <c r="G212" s="689"/>
      <c r="H212" s="689"/>
    </row>
    <row r="213" spans="1:8">
      <c r="A213" s="688">
        <v>638</v>
      </c>
      <c r="B213" s="688"/>
      <c r="C213" s="688"/>
      <c r="D213" s="688"/>
      <c r="E213" s="688"/>
      <c r="F213" s="688"/>
      <c r="G213" s="688"/>
      <c r="H213" s="688"/>
    </row>
    <row r="214" spans="1:8">
      <c r="A214" s="689">
        <v>1375</v>
      </c>
      <c r="B214" s="689"/>
      <c r="C214" s="689"/>
      <c r="D214" s="689"/>
      <c r="E214" s="689"/>
      <c r="F214" s="689"/>
      <c r="G214" s="689"/>
      <c r="H214" s="689"/>
    </row>
    <row r="215" spans="1:8">
      <c r="A215" s="689">
        <v>1340</v>
      </c>
      <c r="B215" s="689"/>
      <c r="C215" s="689"/>
      <c r="D215" s="689"/>
      <c r="E215" s="689"/>
      <c r="F215" s="689"/>
      <c r="G215" s="689"/>
      <c r="H215" s="689"/>
    </row>
    <row r="216" spans="1:8">
      <c r="A216" s="688">
        <v>413.3</v>
      </c>
      <c r="B216" s="688"/>
      <c r="C216" s="688"/>
      <c r="D216" s="688"/>
      <c r="E216" s="688"/>
      <c r="F216" s="688"/>
      <c r="G216" s="688"/>
      <c r="H216" s="688"/>
    </row>
    <row r="217" spans="1:8">
      <c r="A217" s="689">
        <v>1340</v>
      </c>
      <c r="B217" s="689"/>
      <c r="C217" s="689"/>
      <c r="D217" s="689"/>
      <c r="E217" s="689"/>
      <c r="F217" s="689"/>
      <c r="G217" s="689"/>
      <c r="H217" s="689"/>
    </row>
    <row r="218" spans="1:8">
      <c r="A218" s="689">
        <v>3067</v>
      </c>
      <c r="B218" s="689"/>
      <c r="C218" s="689"/>
      <c r="D218" s="689"/>
      <c r="E218" s="689"/>
      <c r="F218" s="689"/>
      <c r="G218" s="689"/>
      <c r="H218" s="689"/>
    </row>
    <row r="219" spans="1:8">
      <c r="A219" s="689">
        <v>3027</v>
      </c>
      <c r="B219" s="689"/>
      <c r="C219" s="689"/>
      <c r="D219" s="689"/>
      <c r="E219" s="689"/>
      <c r="F219" s="689"/>
      <c r="G219" s="689"/>
      <c r="H219" s="689"/>
    </row>
    <row r="220" spans="1:8">
      <c r="A220" s="688">
        <v>534.59</v>
      </c>
      <c r="B220" s="688"/>
      <c r="C220" s="688"/>
      <c r="D220" s="688"/>
      <c r="E220" s="688"/>
      <c r="F220" s="688"/>
      <c r="G220" s="688"/>
      <c r="H220" s="688"/>
    </row>
    <row r="221" spans="1:8">
      <c r="A221" s="688">
        <v>457</v>
      </c>
      <c r="B221" s="688"/>
      <c r="C221" s="688"/>
      <c r="D221" s="688"/>
      <c r="E221" s="688"/>
      <c r="F221" s="688"/>
      <c r="G221" s="688"/>
      <c r="H221" s="688"/>
    </row>
    <row r="222" spans="1:8">
      <c r="A222" s="689">
        <v>1824.19</v>
      </c>
      <c r="B222" s="689"/>
      <c r="C222" s="689"/>
      <c r="D222" s="689"/>
      <c r="E222" s="689"/>
      <c r="F222" s="689"/>
      <c r="G222" s="689"/>
      <c r="H222" s="689"/>
    </row>
    <row r="223" spans="1:8">
      <c r="A223" s="689">
        <v>2218.08</v>
      </c>
      <c r="B223" s="689"/>
      <c r="C223" s="689"/>
      <c r="D223" s="689"/>
      <c r="E223" s="689"/>
      <c r="F223" s="689"/>
      <c r="G223" s="689"/>
      <c r="H223" s="689"/>
    </row>
    <row r="224" spans="1:8">
      <c r="A224" s="689">
        <v>1575.59</v>
      </c>
      <c r="B224" s="689"/>
      <c r="C224" s="689"/>
      <c r="D224" s="689"/>
      <c r="E224" s="689"/>
      <c r="F224" s="689"/>
      <c r="G224" s="689"/>
      <c r="H224" s="689"/>
    </row>
    <row r="225" spans="1:8">
      <c r="A225" s="688">
        <v>676.97</v>
      </c>
      <c r="B225" s="688"/>
      <c r="C225" s="688"/>
      <c r="D225" s="688"/>
      <c r="E225" s="688"/>
      <c r="F225" s="688"/>
      <c r="G225" s="688"/>
      <c r="H225" s="688"/>
    </row>
    <row r="226" spans="1:8">
      <c r="A226" s="688">
        <v>269.69</v>
      </c>
      <c r="B226" s="688"/>
      <c r="C226" s="688"/>
      <c r="D226" s="688"/>
      <c r="E226" s="688"/>
      <c r="F226" s="688"/>
      <c r="G226" s="688"/>
      <c r="H226" s="688"/>
    </row>
    <row r="227" spans="1:8">
      <c r="A227" s="689">
        <v>24833.33</v>
      </c>
      <c r="B227" s="689"/>
      <c r="C227" s="689"/>
      <c r="D227" s="689"/>
      <c r="E227" s="689"/>
      <c r="F227" s="689"/>
      <c r="G227" s="689"/>
      <c r="H227" s="689"/>
    </row>
    <row r="228" spans="1:8">
      <c r="A228" s="689">
        <v>1833.33</v>
      </c>
      <c r="B228" s="689"/>
      <c r="C228" s="689"/>
      <c r="D228" s="689"/>
      <c r="E228" s="689"/>
      <c r="F228" s="689"/>
      <c r="G228" s="689"/>
      <c r="H228" s="689"/>
    </row>
    <row r="229" spans="1:8">
      <c r="A229" s="689">
        <v>77768.77</v>
      </c>
      <c r="B229" s="689"/>
      <c r="C229" s="689"/>
      <c r="D229" s="689"/>
      <c r="E229" s="689"/>
      <c r="F229" s="689"/>
      <c r="G229" s="689"/>
      <c r="H229" s="689"/>
    </row>
    <row r="230" spans="1:8">
      <c r="A230" s="688">
        <v>110.67</v>
      </c>
      <c r="B230" s="688"/>
      <c r="C230" s="688"/>
      <c r="D230" s="688"/>
      <c r="E230" s="688"/>
      <c r="F230" s="688"/>
      <c r="G230" s="688"/>
      <c r="H230" s="688"/>
    </row>
    <row r="231" spans="1:8">
      <c r="A231" s="688">
        <v>564.84</v>
      </c>
      <c r="B231" s="688"/>
      <c r="C231" s="688"/>
      <c r="D231" s="688"/>
      <c r="E231" s="688"/>
      <c r="F231" s="688"/>
      <c r="G231" s="688"/>
      <c r="H231" s="688"/>
    </row>
    <row r="232" spans="1:8">
      <c r="A232" s="689">
        <v>2488.08</v>
      </c>
      <c r="B232" s="689"/>
      <c r="C232" s="689"/>
      <c r="D232" s="689"/>
      <c r="E232" s="689"/>
      <c r="F232" s="689"/>
      <c r="G232" s="689"/>
      <c r="H232" s="689"/>
    </row>
    <row r="233" spans="1:8">
      <c r="A233" s="688">
        <v>452.83</v>
      </c>
      <c r="B233" s="688"/>
      <c r="C233" s="688"/>
      <c r="D233" s="688"/>
      <c r="E233" s="688"/>
      <c r="F233" s="688"/>
      <c r="G233" s="688"/>
      <c r="H233" s="688"/>
    </row>
    <row r="234" spans="1:8">
      <c r="A234" s="689">
        <v>2097.87</v>
      </c>
      <c r="B234" s="689"/>
      <c r="C234" s="689"/>
      <c r="D234" s="689"/>
      <c r="E234" s="689"/>
      <c r="F234" s="689"/>
      <c r="G234" s="689"/>
      <c r="H234" s="689"/>
    </row>
    <row r="235" spans="1:8">
      <c r="A235" s="689">
        <v>2236.9299999999998</v>
      </c>
      <c r="B235" s="689"/>
      <c r="C235" s="689"/>
      <c r="D235" s="689"/>
      <c r="E235" s="689"/>
      <c r="F235" s="689"/>
      <c r="G235" s="689"/>
      <c r="H235" s="689"/>
    </row>
    <row r="236" spans="1:8">
      <c r="A236" s="688">
        <v>772.08</v>
      </c>
      <c r="B236" s="688"/>
      <c r="C236" s="688"/>
      <c r="D236" s="688"/>
      <c r="E236" s="688"/>
      <c r="F236" s="688"/>
      <c r="G236" s="688"/>
      <c r="H236" s="688"/>
    </row>
    <row r="237" spans="1:8">
      <c r="A237" s="688">
        <v>991</v>
      </c>
      <c r="B237" s="688"/>
      <c r="C237" s="688"/>
      <c r="D237" s="688"/>
      <c r="E237" s="688"/>
      <c r="F237" s="688"/>
      <c r="G237" s="688"/>
      <c r="H237" s="688"/>
    </row>
    <row r="238" spans="1:8">
      <c r="A238" s="688">
        <v>310.75</v>
      </c>
      <c r="B238" s="688"/>
      <c r="C238" s="688"/>
      <c r="D238" s="688"/>
      <c r="E238" s="688"/>
      <c r="F238" s="688"/>
      <c r="G238" s="688"/>
      <c r="H238" s="688"/>
    </row>
    <row r="239" spans="1:8">
      <c r="A239" s="689">
        <v>1095.83</v>
      </c>
      <c r="B239" s="689"/>
      <c r="C239" s="689"/>
      <c r="D239" s="689"/>
      <c r="E239" s="689"/>
      <c r="F239" s="689"/>
      <c r="G239" s="689"/>
      <c r="H239" s="689"/>
    </row>
    <row r="240" spans="1:8">
      <c r="A240" s="688">
        <v>679.03</v>
      </c>
      <c r="B240" s="688"/>
      <c r="C240" s="688"/>
      <c r="D240" s="688"/>
      <c r="E240" s="688"/>
      <c r="F240" s="688"/>
      <c r="G240" s="688"/>
      <c r="H240" s="688"/>
    </row>
    <row r="241" spans="1:8">
      <c r="A241" s="689">
        <v>2410</v>
      </c>
      <c r="B241" s="689"/>
      <c r="C241" s="689"/>
      <c r="D241" s="689"/>
      <c r="E241" s="689"/>
      <c r="F241" s="689"/>
      <c r="G241" s="689"/>
      <c r="H241" s="689"/>
    </row>
    <row r="242" spans="1:8">
      <c r="A242" s="689">
        <v>38250</v>
      </c>
      <c r="B242" s="689"/>
      <c r="C242" s="689"/>
      <c r="D242" s="689"/>
      <c r="E242" s="689"/>
      <c r="F242" s="689"/>
      <c r="G242" s="689"/>
      <c r="H242" s="689"/>
    </row>
    <row r="243" spans="1:8">
      <c r="A243" s="689">
        <v>9592.5</v>
      </c>
      <c r="B243" s="689"/>
      <c r="C243" s="689"/>
      <c r="D243" s="689"/>
      <c r="E243" s="689"/>
      <c r="F243" s="689"/>
      <c r="G243" s="689"/>
      <c r="H243" s="689"/>
    </row>
    <row r="244" spans="1:8">
      <c r="A244" s="689">
        <v>3825</v>
      </c>
      <c r="B244" s="689"/>
      <c r="C244" s="689"/>
      <c r="D244" s="689"/>
      <c r="E244" s="689"/>
      <c r="F244" s="689"/>
      <c r="G244" s="689"/>
      <c r="H244" s="689"/>
    </row>
    <row r="245" spans="1:8">
      <c r="A245" s="688">
        <v>912.1</v>
      </c>
      <c r="B245" s="688"/>
      <c r="C245" s="688"/>
      <c r="D245" s="688"/>
      <c r="E245" s="688"/>
      <c r="F245" s="688"/>
      <c r="G245" s="688"/>
      <c r="H245" s="688"/>
    </row>
    <row r="246" spans="1:8">
      <c r="A246" s="689">
        <v>1362.02</v>
      </c>
      <c r="B246" s="689"/>
      <c r="C246" s="689"/>
      <c r="D246" s="689"/>
      <c r="E246" s="689"/>
      <c r="F246" s="689"/>
      <c r="G246" s="689"/>
      <c r="H246" s="689"/>
    </row>
    <row r="247" spans="1:8">
      <c r="A247" s="688">
        <v>750</v>
      </c>
      <c r="B247" s="688"/>
      <c r="C247" s="688"/>
      <c r="D247" s="688"/>
      <c r="E247" s="688"/>
      <c r="F247" s="688"/>
      <c r="G247" s="688"/>
      <c r="H247" s="688"/>
    </row>
    <row r="248" spans="1:8">
      <c r="A248" s="688">
        <v>295.69</v>
      </c>
      <c r="B248" s="688"/>
      <c r="C248" s="688"/>
      <c r="D248" s="688"/>
      <c r="E248" s="688"/>
      <c r="F248" s="688"/>
      <c r="G248" s="688"/>
      <c r="H248" s="688"/>
    </row>
    <row r="249" spans="1:8">
      <c r="A249" s="689">
        <v>3942.42</v>
      </c>
      <c r="B249" s="689"/>
      <c r="C249" s="689"/>
      <c r="D249" s="689"/>
      <c r="E249" s="689"/>
      <c r="F249" s="689"/>
      <c r="G249" s="689"/>
      <c r="H249" s="689"/>
    </row>
    <row r="250" spans="1:8">
      <c r="A250" s="689">
        <v>11380.23</v>
      </c>
      <c r="B250" s="689"/>
      <c r="C250" s="689"/>
      <c r="D250" s="689"/>
      <c r="E250" s="689"/>
      <c r="F250" s="689"/>
      <c r="G250" s="689"/>
      <c r="H250" s="689"/>
    </row>
    <row r="251" spans="1:8">
      <c r="A251" s="688">
        <v>112.5</v>
      </c>
      <c r="B251" s="688"/>
      <c r="C251" s="688"/>
      <c r="D251" s="688"/>
      <c r="E251" s="688"/>
      <c r="F251" s="688"/>
      <c r="G251" s="688"/>
      <c r="H251" s="688"/>
    </row>
    <row r="252" spans="1:8">
      <c r="A252" s="689">
        <v>52452.800000000003</v>
      </c>
      <c r="B252" s="689"/>
      <c r="C252" s="689"/>
      <c r="D252" s="689"/>
      <c r="E252" s="689"/>
      <c r="F252" s="689"/>
      <c r="G252" s="689"/>
      <c r="H252" s="689"/>
    </row>
    <row r="253" spans="1:8">
      <c r="A253" s="689">
        <v>2642.5</v>
      </c>
      <c r="B253" s="689"/>
      <c r="C253" s="689"/>
      <c r="D253" s="689"/>
      <c r="E253" s="689"/>
      <c r="F253" s="689"/>
      <c r="G253" s="689"/>
      <c r="H253" s="689"/>
    </row>
    <row r="254" spans="1:8">
      <c r="A254" s="688">
        <v>466.67</v>
      </c>
      <c r="B254" s="688"/>
      <c r="C254" s="688"/>
      <c r="D254" s="688"/>
      <c r="E254" s="688"/>
      <c r="F254" s="688"/>
      <c r="G254" s="688"/>
      <c r="H254" s="688"/>
    </row>
    <row r="255" spans="1:8">
      <c r="A255" s="689">
        <v>4384.66</v>
      </c>
      <c r="B255" s="689"/>
      <c r="C255" s="689"/>
      <c r="D255" s="689"/>
      <c r="E255" s="689"/>
      <c r="F255" s="689"/>
      <c r="G255" s="689"/>
      <c r="H255" s="689"/>
    </row>
    <row r="256" spans="1:8">
      <c r="A256" s="689">
        <v>1500</v>
      </c>
      <c r="B256" s="689"/>
      <c r="C256" s="689"/>
      <c r="D256" s="689"/>
      <c r="E256" s="689"/>
      <c r="F256" s="689"/>
      <c r="G256" s="689"/>
      <c r="H256" s="689"/>
    </row>
    <row r="257" spans="1:8">
      <c r="A257" s="689">
        <v>3666.67</v>
      </c>
      <c r="B257" s="689"/>
      <c r="C257" s="689"/>
      <c r="D257" s="689"/>
      <c r="E257" s="689"/>
      <c r="F257" s="689"/>
      <c r="G257" s="689"/>
      <c r="H257" s="689"/>
    </row>
    <row r="258" spans="1:8">
      <c r="A258" s="689">
        <v>1710</v>
      </c>
      <c r="B258" s="689"/>
      <c r="C258" s="689"/>
      <c r="D258" s="689"/>
      <c r="E258" s="689"/>
      <c r="F258" s="689"/>
      <c r="G258" s="689"/>
      <c r="H258" s="689"/>
    </row>
    <row r="259" spans="1:8">
      <c r="A259" s="689">
        <v>5109.38</v>
      </c>
      <c r="B259" s="689"/>
      <c r="C259" s="689"/>
      <c r="D259" s="689"/>
      <c r="E259" s="689"/>
      <c r="F259" s="689"/>
      <c r="G259" s="689"/>
      <c r="H259" s="689"/>
    </row>
    <row r="260" spans="1:8">
      <c r="A260" s="689">
        <v>3065.62</v>
      </c>
      <c r="B260" s="689"/>
      <c r="C260" s="689"/>
      <c r="D260" s="689"/>
      <c r="E260" s="689"/>
      <c r="F260" s="689"/>
      <c r="G260" s="689"/>
      <c r="H260" s="689"/>
    </row>
    <row r="261" spans="1:8">
      <c r="A261" s="689">
        <v>13900</v>
      </c>
      <c r="B261" s="689"/>
      <c r="C261" s="689"/>
      <c r="D261" s="689"/>
      <c r="E261" s="689"/>
      <c r="F261" s="689"/>
      <c r="G261" s="689"/>
      <c r="H261" s="689"/>
    </row>
    <row r="262" spans="1:8">
      <c r="A262" s="688">
        <v>943.91</v>
      </c>
      <c r="B262" s="688"/>
      <c r="C262" s="688"/>
      <c r="D262" s="688"/>
      <c r="E262" s="688"/>
      <c r="F262" s="688"/>
      <c r="G262" s="688"/>
      <c r="H262" s="688"/>
    </row>
    <row r="263" spans="1:8">
      <c r="A263" s="688">
        <v>471.67</v>
      </c>
      <c r="B263" s="688"/>
      <c r="C263" s="688"/>
      <c r="D263" s="688"/>
      <c r="E263" s="688"/>
      <c r="F263" s="688"/>
      <c r="G263" s="688"/>
      <c r="H263" s="688"/>
    </row>
    <row r="264" spans="1:8">
      <c r="A264" s="688">
        <v>288.14</v>
      </c>
      <c r="B264" s="688"/>
      <c r="C264" s="688"/>
      <c r="D264" s="688"/>
      <c r="E264" s="688"/>
      <c r="F264" s="688"/>
      <c r="G264" s="688"/>
      <c r="H264" s="688"/>
    </row>
    <row r="265" spans="1:8">
      <c r="A265" s="689">
        <v>1134.1400000000001</v>
      </c>
      <c r="B265" s="689"/>
      <c r="C265" s="689"/>
      <c r="D265" s="689"/>
      <c r="E265" s="689"/>
      <c r="F265" s="689"/>
      <c r="G265" s="689"/>
      <c r="H265" s="689"/>
    </row>
    <row r="266" spans="1:8">
      <c r="A266" s="688">
        <v>359.55</v>
      </c>
      <c r="B266" s="688"/>
      <c r="C266" s="688"/>
      <c r="D266" s="688"/>
      <c r="E266" s="688"/>
      <c r="F266" s="688"/>
      <c r="G266" s="688"/>
      <c r="H266" s="688"/>
    </row>
    <row r="267" spans="1:8">
      <c r="A267" s="689">
        <v>5650</v>
      </c>
      <c r="B267" s="689"/>
      <c r="C267" s="689"/>
      <c r="D267" s="689"/>
      <c r="E267" s="689"/>
      <c r="F267" s="689"/>
      <c r="G267" s="689"/>
      <c r="H267" s="689"/>
    </row>
    <row r="268" spans="1:8">
      <c r="A268" s="689">
        <v>1348.43</v>
      </c>
      <c r="B268" s="689"/>
      <c r="C268" s="689"/>
      <c r="D268" s="689"/>
      <c r="E268" s="689"/>
      <c r="F268" s="689"/>
      <c r="G268" s="689"/>
      <c r="H268" s="689"/>
    </row>
    <row r="269" spans="1:8">
      <c r="A269" s="688">
        <v>269.69</v>
      </c>
      <c r="B269" s="688"/>
      <c r="C269" s="688"/>
      <c r="D269" s="688"/>
      <c r="E269" s="688"/>
      <c r="F269" s="688"/>
      <c r="G269" s="688"/>
      <c r="H269" s="688"/>
    </row>
    <row r="270" spans="1:8">
      <c r="A270" s="688">
        <v>491.77</v>
      </c>
      <c r="B270" s="688"/>
      <c r="C270" s="688"/>
      <c r="D270" s="688"/>
      <c r="E270" s="688"/>
      <c r="F270" s="688"/>
      <c r="G270" s="688"/>
      <c r="H270" s="688"/>
    </row>
    <row r="271" spans="1:8">
      <c r="A271" s="689">
        <v>9300</v>
      </c>
      <c r="B271" s="689"/>
      <c r="C271" s="689"/>
      <c r="D271" s="689"/>
      <c r="E271" s="689"/>
      <c r="F271" s="689"/>
      <c r="G271" s="689"/>
      <c r="H271" s="689"/>
    </row>
    <row r="272" spans="1:8">
      <c r="A272" s="688">
        <v>180.32</v>
      </c>
      <c r="B272" s="688"/>
      <c r="C272" s="688"/>
      <c r="D272" s="688"/>
      <c r="E272" s="688"/>
      <c r="F272" s="688"/>
      <c r="G272" s="688"/>
      <c r="H272" s="688"/>
    </row>
    <row r="273" spans="1:8">
      <c r="A273" s="689">
        <v>2750</v>
      </c>
      <c r="B273" s="689"/>
      <c r="C273" s="689"/>
      <c r="D273" s="689"/>
      <c r="E273" s="689"/>
      <c r="F273" s="689"/>
      <c r="G273" s="689"/>
      <c r="H273" s="689"/>
    </row>
    <row r="274" spans="1:8">
      <c r="A274" s="688">
        <v>91.82</v>
      </c>
      <c r="B274" s="688"/>
      <c r="C274" s="688"/>
      <c r="D274" s="688"/>
      <c r="E274" s="688"/>
      <c r="F274" s="688"/>
      <c r="G274" s="688"/>
      <c r="H274" s="688"/>
    </row>
    <row r="275" spans="1:8">
      <c r="A275" s="689">
        <v>4375.07</v>
      </c>
      <c r="B275" s="689"/>
      <c r="C275" s="689"/>
      <c r="D275" s="689"/>
      <c r="E275" s="689"/>
      <c r="F275" s="689"/>
      <c r="G275" s="689"/>
      <c r="H275" s="689"/>
    </row>
    <row r="276" spans="1:8">
      <c r="A276" s="689">
        <v>1821.43</v>
      </c>
      <c r="B276" s="689"/>
      <c r="C276" s="689"/>
      <c r="D276" s="689"/>
      <c r="E276" s="689"/>
      <c r="F276" s="689"/>
      <c r="G276" s="689"/>
      <c r="H276" s="689"/>
    </row>
    <row r="277" spans="1:8">
      <c r="A277" s="689">
        <v>24833.33</v>
      </c>
      <c r="B277" s="689"/>
      <c r="C277" s="689"/>
      <c r="D277" s="689"/>
      <c r="E277" s="689"/>
      <c r="F277" s="689"/>
      <c r="G277" s="689"/>
      <c r="H277" s="689"/>
    </row>
    <row r="278" spans="1:8">
      <c r="A278" s="689">
        <v>16545</v>
      </c>
      <c r="B278" s="689"/>
      <c r="C278" s="689"/>
      <c r="D278" s="689"/>
      <c r="E278" s="689"/>
      <c r="F278" s="689"/>
      <c r="G278" s="689"/>
      <c r="H278" s="689"/>
    </row>
    <row r="279" spans="1:8">
      <c r="A279" s="688">
        <v>215.71</v>
      </c>
      <c r="B279" s="688"/>
      <c r="C279" s="688"/>
      <c r="D279" s="688"/>
      <c r="E279" s="688"/>
      <c r="F279" s="688"/>
      <c r="G279" s="688"/>
      <c r="H279" s="688"/>
    </row>
    <row r="280" spans="1:8">
      <c r="A280" s="688">
        <v>215.71</v>
      </c>
      <c r="B280" s="688"/>
      <c r="C280" s="688"/>
      <c r="D280" s="688"/>
      <c r="E280" s="688"/>
      <c r="F280" s="688"/>
      <c r="G280" s="688"/>
      <c r="H280" s="688"/>
    </row>
    <row r="281" spans="1:8">
      <c r="A281" s="689">
        <v>1726.77</v>
      </c>
      <c r="B281" s="689"/>
      <c r="C281" s="689"/>
      <c r="D281" s="689"/>
      <c r="E281" s="689"/>
      <c r="F281" s="689"/>
      <c r="G281" s="689"/>
      <c r="H281" s="689"/>
    </row>
    <row r="282" spans="1:8">
      <c r="A282" s="688">
        <v>449.5</v>
      </c>
      <c r="B282" s="688"/>
      <c r="C282" s="688"/>
      <c r="D282" s="688"/>
      <c r="E282" s="688"/>
      <c r="F282" s="688"/>
      <c r="G282" s="688"/>
      <c r="H282" s="688"/>
    </row>
    <row r="283" spans="1:8">
      <c r="A283" s="688">
        <v>112.5</v>
      </c>
      <c r="B283" s="688"/>
      <c r="C283" s="688"/>
      <c r="D283" s="688"/>
      <c r="E283" s="688"/>
      <c r="F283" s="688"/>
      <c r="G283" s="688"/>
      <c r="H283" s="688"/>
    </row>
    <row r="284" spans="1:8">
      <c r="A284" s="688">
        <v>622.84</v>
      </c>
      <c r="B284" s="688"/>
      <c r="C284" s="688"/>
      <c r="D284" s="688"/>
      <c r="E284" s="688"/>
      <c r="F284" s="688"/>
      <c r="G284" s="688"/>
      <c r="H284" s="688"/>
    </row>
    <row r="285" spans="1:8">
      <c r="A285" s="688">
        <v>457</v>
      </c>
      <c r="B285" s="688"/>
      <c r="C285" s="688"/>
      <c r="D285" s="688"/>
      <c r="E285" s="688"/>
      <c r="F285" s="688"/>
      <c r="G285" s="688"/>
      <c r="H285" s="688"/>
    </row>
    <row r="286" spans="1:8">
      <c r="A286" s="689">
        <v>1118.8499999999999</v>
      </c>
      <c r="B286" s="689"/>
      <c r="C286" s="689"/>
      <c r="D286" s="689"/>
      <c r="E286" s="689"/>
      <c r="F286" s="689"/>
      <c r="G286" s="689"/>
      <c r="H286" s="689"/>
    </row>
    <row r="287" spans="1:8">
      <c r="A287" s="689">
        <v>1780.06</v>
      </c>
      <c r="B287" s="689"/>
      <c r="C287" s="689"/>
      <c r="D287" s="689"/>
      <c r="E287" s="689"/>
      <c r="F287" s="689"/>
      <c r="G287" s="689"/>
      <c r="H287" s="689"/>
    </row>
    <row r="288" spans="1:8">
      <c r="A288" s="688">
        <v>174.5</v>
      </c>
      <c r="B288" s="688"/>
      <c r="C288" s="688"/>
      <c r="D288" s="688"/>
      <c r="E288" s="688"/>
      <c r="F288" s="688"/>
      <c r="G288" s="688"/>
      <c r="H288" s="688"/>
    </row>
    <row r="289" spans="1:8">
      <c r="A289" s="688">
        <v>350</v>
      </c>
      <c r="B289" s="688"/>
      <c r="C289" s="688"/>
      <c r="D289" s="688"/>
      <c r="E289" s="688"/>
      <c r="F289" s="688"/>
      <c r="G289" s="688"/>
      <c r="H289" s="688"/>
    </row>
    <row r="290" spans="1:8">
      <c r="A290" s="688">
        <v>198.99</v>
      </c>
      <c r="B290" s="688"/>
      <c r="C290" s="688"/>
      <c r="D290" s="688"/>
      <c r="E290" s="688"/>
      <c r="F290" s="688"/>
      <c r="G290" s="688"/>
      <c r="H290" s="688"/>
    </row>
    <row r="291" spans="1:8">
      <c r="A291" s="688">
        <v>540.4</v>
      </c>
      <c r="B291" s="688"/>
      <c r="C291" s="688"/>
      <c r="D291" s="688"/>
      <c r="E291" s="688"/>
      <c r="F291" s="688"/>
      <c r="G291" s="688"/>
      <c r="H291" s="688"/>
    </row>
    <row r="292" spans="1:8">
      <c r="A292" s="689">
        <v>2233.33</v>
      </c>
      <c r="B292" s="689"/>
      <c r="C292" s="689"/>
      <c r="D292" s="689"/>
      <c r="E292" s="689"/>
      <c r="F292" s="689"/>
      <c r="G292" s="689"/>
      <c r="H292" s="689"/>
    </row>
    <row r="293" spans="1:8">
      <c r="A293" s="688">
        <v>845.83</v>
      </c>
      <c r="B293" s="688"/>
      <c r="C293" s="688"/>
      <c r="D293" s="688"/>
      <c r="E293" s="688"/>
      <c r="F293" s="688"/>
      <c r="G293" s="688"/>
      <c r="H293" s="688"/>
    </row>
    <row r="294" spans="1:8">
      <c r="A294" s="688">
        <v>491.15</v>
      </c>
      <c r="B294" s="688"/>
      <c r="C294" s="688"/>
      <c r="D294" s="688"/>
      <c r="E294" s="688"/>
      <c r="F294" s="688"/>
      <c r="G294" s="688"/>
      <c r="H294" s="688"/>
    </row>
    <row r="295" spans="1:8">
      <c r="A295" s="688">
        <v>112.5</v>
      </c>
      <c r="B295" s="688"/>
      <c r="C295" s="688"/>
      <c r="D295" s="688"/>
      <c r="E295" s="688"/>
      <c r="F295" s="688"/>
      <c r="G295" s="688"/>
      <c r="H295" s="688"/>
    </row>
    <row r="296" spans="1:8">
      <c r="A296" s="689">
        <v>2750</v>
      </c>
      <c r="B296" s="689"/>
      <c r="C296" s="689"/>
      <c r="D296" s="689"/>
      <c r="E296" s="689"/>
      <c r="F296" s="689"/>
      <c r="G296" s="689"/>
      <c r="H296" s="689"/>
    </row>
    <row r="297" spans="1:8">
      <c r="A297" s="689">
        <v>27500</v>
      </c>
      <c r="B297" s="689"/>
      <c r="C297" s="689"/>
      <c r="D297" s="689"/>
      <c r="E297" s="689"/>
      <c r="F297" s="689"/>
      <c r="G297" s="689"/>
      <c r="H297" s="689"/>
    </row>
    <row r="298" spans="1:8">
      <c r="A298" s="688">
        <v>360.93</v>
      </c>
      <c r="B298" s="688"/>
      <c r="C298" s="688"/>
      <c r="D298" s="688"/>
      <c r="E298" s="688"/>
      <c r="F298" s="688"/>
      <c r="G298" s="688"/>
      <c r="H298" s="688"/>
    </row>
    <row r="299" spans="1:8">
      <c r="A299" s="689">
        <v>5162.5</v>
      </c>
      <c r="B299" s="689"/>
      <c r="C299" s="689"/>
      <c r="D299" s="689"/>
      <c r="E299" s="689"/>
      <c r="F299" s="689"/>
      <c r="G299" s="689"/>
      <c r="H299" s="689"/>
    </row>
    <row r="300" spans="1:8">
      <c r="A300" s="688">
        <v>529.16999999999996</v>
      </c>
      <c r="B300" s="688"/>
      <c r="C300" s="688"/>
      <c r="D300" s="688"/>
      <c r="E300" s="688"/>
      <c r="F300" s="688"/>
      <c r="G300" s="688"/>
      <c r="H300" s="688"/>
    </row>
    <row r="301" spans="1:8">
      <c r="A301" s="688">
        <v>99.5</v>
      </c>
      <c r="B301" s="688"/>
      <c r="C301" s="688"/>
      <c r="D301" s="688"/>
      <c r="E301" s="688"/>
      <c r="F301" s="688"/>
      <c r="G301" s="688"/>
      <c r="H301" s="688"/>
    </row>
    <row r="302" spans="1:8">
      <c r="A302" s="688">
        <v>26.19</v>
      </c>
      <c r="B302" s="688"/>
      <c r="C302" s="688"/>
      <c r="D302" s="688"/>
      <c r="E302" s="688"/>
      <c r="F302" s="688"/>
      <c r="G302" s="688"/>
      <c r="H302" s="688"/>
    </row>
    <row r="303" spans="1:8">
      <c r="A303" s="688">
        <v>11.88</v>
      </c>
      <c r="B303" s="688"/>
      <c r="C303" s="688"/>
      <c r="D303" s="688"/>
      <c r="E303" s="688"/>
      <c r="F303" s="688"/>
      <c r="G303" s="688"/>
      <c r="H303" s="688"/>
    </row>
    <row r="304" spans="1:8">
      <c r="A304" s="688">
        <v>312.5</v>
      </c>
      <c r="B304" s="688"/>
      <c r="C304" s="688"/>
      <c r="D304" s="688"/>
      <c r="E304" s="688"/>
      <c r="F304" s="688"/>
      <c r="G304" s="688"/>
      <c r="H304" s="688"/>
    </row>
    <row r="305" spans="1:8">
      <c r="A305" s="688">
        <v>665.42</v>
      </c>
      <c r="B305" s="688"/>
      <c r="C305" s="688"/>
      <c r="D305" s="688"/>
      <c r="E305" s="688"/>
      <c r="F305" s="688"/>
      <c r="G305" s="688"/>
      <c r="H305" s="688"/>
    </row>
    <row r="306" spans="1:8">
      <c r="A306" s="689">
        <v>10000</v>
      </c>
      <c r="B306" s="689"/>
      <c r="C306" s="689"/>
      <c r="D306" s="689"/>
      <c r="E306" s="689"/>
      <c r="F306" s="689"/>
      <c r="G306" s="689"/>
      <c r="H306" s="689"/>
    </row>
    <row r="307" spans="1:8">
      <c r="A307" s="690"/>
      <c r="B307" s="690"/>
      <c r="C307" s="690"/>
      <c r="D307" s="690"/>
      <c r="E307" s="690"/>
      <c r="F307" s="690"/>
      <c r="G307" s="690"/>
      <c r="H307" s="690"/>
    </row>
    <row r="308" spans="1:8">
      <c r="A308" s="689">
        <v>2741.45</v>
      </c>
      <c r="B308" s="689"/>
      <c r="C308" s="689"/>
      <c r="D308" s="689"/>
      <c r="E308" s="689"/>
      <c r="F308" s="689"/>
      <c r="G308" s="689"/>
      <c r="H308" s="689"/>
    </row>
    <row r="309" spans="1:8">
      <c r="A309" s="688">
        <v>376.58</v>
      </c>
      <c r="B309" s="688"/>
      <c r="C309" s="688"/>
      <c r="D309" s="688"/>
      <c r="E309" s="688"/>
      <c r="F309" s="688"/>
      <c r="G309" s="688"/>
      <c r="H309" s="688"/>
    </row>
    <row r="310" spans="1:8">
      <c r="A310" s="689">
        <v>1275</v>
      </c>
      <c r="B310" s="689"/>
      <c r="C310" s="689"/>
      <c r="D310" s="689"/>
      <c r="E310" s="689"/>
      <c r="F310" s="689"/>
      <c r="G310" s="689"/>
      <c r="H310" s="689"/>
    </row>
    <row r="311" spans="1:8">
      <c r="A311" s="688">
        <v>677.69</v>
      </c>
      <c r="B311" s="688"/>
      <c r="C311" s="688"/>
      <c r="D311" s="688"/>
      <c r="E311" s="688"/>
      <c r="F311" s="688"/>
      <c r="G311" s="688"/>
      <c r="H311" s="688"/>
    </row>
    <row r="312" spans="1:8">
      <c r="A312" s="688">
        <v>191.83</v>
      </c>
      <c r="B312" s="688"/>
      <c r="C312" s="688"/>
      <c r="D312" s="688"/>
      <c r="E312" s="688"/>
      <c r="F312" s="688"/>
      <c r="G312" s="688"/>
      <c r="H312" s="688"/>
    </row>
    <row r="313" spans="1:8">
      <c r="A313" s="689">
        <v>1375</v>
      </c>
      <c r="B313" s="689"/>
      <c r="C313" s="689"/>
      <c r="D313" s="689"/>
      <c r="E313" s="689"/>
      <c r="F313" s="689"/>
      <c r="G313" s="689"/>
      <c r="H313" s="689"/>
    </row>
    <row r="314" spans="1:8">
      <c r="A314" s="689">
        <v>14115</v>
      </c>
      <c r="B314" s="689"/>
      <c r="C314" s="689"/>
      <c r="D314" s="689"/>
      <c r="E314" s="689"/>
      <c r="F314" s="689"/>
      <c r="G314" s="689"/>
      <c r="H314" s="689"/>
    </row>
    <row r="315" spans="1:8">
      <c r="A315" s="689">
        <v>35424.67</v>
      </c>
      <c r="B315" s="689"/>
      <c r="C315" s="689"/>
      <c r="D315" s="689"/>
      <c r="E315" s="689"/>
      <c r="F315" s="689"/>
      <c r="G315" s="689"/>
      <c r="H315" s="689"/>
    </row>
    <row r="316" spans="1:8">
      <c r="A316" s="689">
        <v>2430</v>
      </c>
      <c r="B316" s="689"/>
      <c r="C316" s="689"/>
      <c r="D316" s="689"/>
      <c r="E316" s="689"/>
      <c r="F316" s="689"/>
      <c r="G316" s="689"/>
      <c r="H316" s="689"/>
    </row>
    <row r="317" spans="1:8">
      <c r="A317" s="689">
        <v>2237.6999999999998</v>
      </c>
      <c r="B317" s="689"/>
      <c r="C317" s="689"/>
      <c r="D317" s="689"/>
      <c r="E317" s="689"/>
      <c r="F317" s="689"/>
      <c r="G317" s="689"/>
      <c r="H317" s="689"/>
    </row>
    <row r="318" spans="1:8">
      <c r="A318" s="688">
        <v>891.2</v>
      </c>
      <c r="B318" s="688"/>
      <c r="C318" s="688"/>
      <c r="D318" s="688"/>
      <c r="E318" s="688"/>
      <c r="F318" s="688"/>
      <c r="G318" s="688"/>
      <c r="H318" s="688"/>
    </row>
    <row r="319" spans="1:8">
      <c r="A319" s="689">
        <v>2142.08</v>
      </c>
      <c r="B319" s="689"/>
      <c r="C319" s="689"/>
      <c r="D319" s="689"/>
      <c r="E319" s="689"/>
      <c r="F319" s="689"/>
      <c r="G319" s="689"/>
      <c r="H319" s="689"/>
    </row>
    <row r="320" spans="1:8">
      <c r="A320" s="688">
        <v>247.08</v>
      </c>
      <c r="B320" s="688"/>
      <c r="C320" s="688"/>
      <c r="D320" s="688"/>
      <c r="E320" s="688"/>
      <c r="F320" s="688"/>
      <c r="G320" s="688"/>
      <c r="H320" s="688"/>
    </row>
    <row r="321" spans="1:8">
      <c r="A321" s="689">
        <v>14083.33</v>
      </c>
      <c r="B321" s="689"/>
      <c r="C321" s="689"/>
      <c r="D321" s="689"/>
      <c r="E321" s="689"/>
      <c r="F321" s="689"/>
      <c r="G321" s="689"/>
      <c r="H321" s="689"/>
    </row>
    <row r="322" spans="1:8">
      <c r="A322" s="689">
        <v>9280</v>
      </c>
      <c r="B322" s="689"/>
      <c r="C322" s="689"/>
      <c r="D322" s="689"/>
      <c r="E322" s="689"/>
      <c r="F322" s="689"/>
      <c r="G322" s="689"/>
      <c r="H322" s="689"/>
    </row>
    <row r="323" spans="1:8">
      <c r="A323" s="689">
        <v>1315.55</v>
      </c>
      <c r="B323" s="689"/>
      <c r="C323" s="689"/>
      <c r="D323" s="689"/>
      <c r="E323" s="689"/>
      <c r="F323" s="689"/>
      <c r="G323" s="689"/>
      <c r="H323" s="689"/>
    </row>
    <row r="324" spans="1:8">
      <c r="A324" s="688">
        <v>270</v>
      </c>
      <c r="B324" s="688"/>
      <c r="C324" s="688"/>
      <c r="D324" s="688"/>
      <c r="E324" s="688"/>
      <c r="F324" s="688"/>
      <c r="G324" s="688"/>
      <c r="H324" s="688"/>
    </row>
    <row r="325" spans="1:8">
      <c r="A325" s="689">
        <v>2682.5</v>
      </c>
      <c r="B325" s="689"/>
      <c r="C325" s="689"/>
      <c r="D325" s="689"/>
      <c r="E325" s="689"/>
      <c r="F325" s="689"/>
      <c r="G325" s="689"/>
      <c r="H325" s="689"/>
    </row>
    <row r="326" spans="1:8">
      <c r="A326" s="689">
        <v>20857.87</v>
      </c>
      <c r="B326" s="689"/>
      <c r="C326" s="689"/>
      <c r="D326" s="689"/>
      <c r="E326" s="689"/>
      <c r="F326" s="689"/>
      <c r="G326" s="689"/>
      <c r="H326" s="689"/>
    </row>
    <row r="327" spans="1:8">
      <c r="A327" s="688">
        <v>278.85000000000002</v>
      </c>
      <c r="B327" s="688"/>
      <c r="C327" s="688"/>
      <c r="D327" s="688"/>
      <c r="E327" s="688"/>
      <c r="F327" s="688"/>
      <c r="G327" s="688"/>
      <c r="H327" s="688"/>
    </row>
    <row r="328" spans="1:8">
      <c r="A328" s="689">
        <v>8589.8799999999992</v>
      </c>
      <c r="B328" s="689"/>
      <c r="C328" s="689"/>
      <c r="D328" s="689"/>
      <c r="E328" s="689"/>
      <c r="F328" s="689"/>
      <c r="G328" s="689"/>
      <c r="H328" s="689"/>
    </row>
    <row r="329" spans="1:8">
      <c r="A329" s="689">
        <v>7101.32</v>
      </c>
      <c r="B329" s="689"/>
      <c r="C329" s="689"/>
      <c r="D329" s="689"/>
      <c r="E329" s="689"/>
      <c r="F329" s="689"/>
      <c r="G329" s="689"/>
      <c r="H329" s="689"/>
    </row>
    <row r="330" spans="1:8">
      <c r="A330" s="689">
        <v>1444.17</v>
      </c>
      <c r="B330" s="689"/>
      <c r="C330" s="689"/>
      <c r="D330" s="689"/>
      <c r="E330" s="689"/>
      <c r="F330" s="689"/>
      <c r="G330" s="689"/>
      <c r="H330" s="689"/>
    </row>
    <row r="331" spans="1:8">
      <c r="A331" s="688">
        <v>366</v>
      </c>
      <c r="B331" s="688"/>
      <c r="C331" s="688"/>
      <c r="D331" s="688"/>
      <c r="E331" s="688"/>
      <c r="F331" s="688"/>
      <c r="G331" s="688"/>
      <c r="H331" s="688"/>
    </row>
    <row r="332" spans="1:8">
      <c r="A332" s="689">
        <v>1009.52</v>
      </c>
      <c r="B332" s="689"/>
      <c r="C332" s="689"/>
      <c r="D332" s="689"/>
      <c r="E332" s="689"/>
      <c r="F332" s="689"/>
      <c r="G332" s="689"/>
      <c r="H332" s="689"/>
    </row>
    <row r="333" spans="1:8">
      <c r="A333" s="689">
        <v>5525</v>
      </c>
      <c r="B333" s="689"/>
      <c r="C333" s="689"/>
      <c r="D333" s="689"/>
      <c r="E333" s="689"/>
      <c r="F333" s="689"/>
      <c r="G333" s="689"/>
      <c r="H333" s="689"/>
    </row>
    <row r="334" spans="1:8">
      <c r="A334" s="689">
        <v>8536.69</v>
      </c>
      <c r="B334" s="689"/>
      <c r="C334" s="689"/>
      <c r="D334" s="689"/>
      <c r="E334" s="689"/>
      <c r="F334" s="689"/>
      <c r="G334" s="689"/>
      <c r="H334" s="689"/>
    </row>
    <row r="335" spans="1:8">
      <c r="A335" s="689">
        <v>76900</v>
      </c>
      <c r="B335" s="689"/>
      <c r="C335" s="689"/>
      <c r="D335" s="689"/>
      <c r="E335" s="689"/>
      <c r="F335" s="689"/>
      <c r="G335" s="689"/>
      <c r="H335" s="689"/>
    </row>
    <row r="336" spans="1:8">
      <c r="A336" s="689">
        <v>5905.33</v>
      </c>
      <c r="B336" s="689"/>
      <c r="C336" s="689"/>
      <c r="D336" s="689"/>
      <c r="E336" s="689"/>
      <c r="F336" s="689"/>
      <c r="G336" s="689"/>
      <c r="H336" s="689"/>
    </row>
    <row r="337" spans="1:8">
      <c r="A337" s="689">
        <v>21427.5</v>
      </c>
      <c r="B337" s="689"/>
      <c r="C337" s="689"/>
      <c r="D337" s="689"/>
      <c r="E337" s="689"/>
      <c r="F337" s="689"/>
      <c r="G337" s="689"/>
      <c r="H337" s="689"/>
    </row>
    <row r="338" spans="1:8">
      <c r="A338" s="688">
        <v>657.78</v>
      </c>
      <c r="B338" s="688"/>
      <c r="C338" s="688"/>
      <c r="D338" s="688"/>
      <c r="E338" s="688"/>
      <c r="F338" s="688"/>
      <c r="G338" s="688"/>
      <c r="H338" s="688"/>
    </row>
    <row r="339" spans="1:8">
      <c r="A339" s="689">
        <v>3253.5</v>
      </c>
      <c r="B339" s="689"/>
      <c r="C339" s="689"/>
      <c r="D339" s="689"/>
      <c r="E339" s="689"/>
      <c r="F339" s="689"/>
      <c r="G339" s="689"/>
      <c r="H339" s="689"/>
    </row>
    <row r="340" spans="1:8">
      <c r="A340" s="689">
        <v>8108.33</v>
      </c>
      <c r="B340" s="689"/>
      <c r="C340" s="689"/>
      <c r="D340" s="689"/>
      <c r="E340" s="689"/>
      <c r="F340" s="689"/>
      <c r="G340" s="689"/>
      <c r="H340" s="689"/>
    </row>
    <row r="341" spans="1:8">
      <c r="A341" s="689">
        <v>8190</v>
      </c>
      <c r="B341" s="689"/>
      <c r="C341" s="689"/>
      <c r="D341" s="689"/>
      <c r="E341" s="689"/>
      <c r="F341" s="689"/>
      <c r="G341" s="689"/>
      <c r="H341" s="689"/>
    </row>
    <row r="342" spans="1:8">
      <c r="A342" s="688">
        <v>497</v>
      </c>
      <c r="B342" s="688"/>
      <c r="C342" s="688"/>
      <c r="D342" s="688"/>
      <c r="E342" s="688"/>
      <c r="F342" s="688"/>
      <c r="G342" s="688"/>
      <c r="H342" s="688"/>
    </row>
    <row r="343" spans="1:8">
      <c r="A343" s="689">
        <v>1097.5999999999999</v>
      </c>
      <c r="B343" s="689"/>
      <c r="C343" s="689"/>
      <c r="D343" s="689"/>
      <c r="E343" s="689"/>
      <c r="F343" s="689"/>
      <c r="G343" s="689"/>
      <c r="H343" s="689"/>
    </row>
    <row r="344" spans="1:8">
      <c r="A344" s="688">
        <v>99.4</v>
      </c>
      <c r="B344" s="688"/>
      <c r="C344" s="688"/>
      <c r="D344" s="688"/>
      <c r="E344" s="688"/>
      <c r="F344" s="688"/>
      <c r="G344" s="688"/>
      <c r="H344" s="688"/>
    </row>
    <row r="345" spans="1:8">
      <c r="A345" s="688">
        <v>73</v>
      </c>
      <c r="B345" s="688"/>
      <c r="C345" s="688"/>
      <c r="D345" s="688"/>
      <c r="E345" s="688"/>
      <c r="F345" s="688"/>
      <c r="G345" s="688"/>
      <c r="H345" s="688"/>
    </row>
    <row r="346" spans="1:8">
      <c r="A346" s="688">
        <v>18.399999999999999</v>
      </c>
      <c r="B346" s="688"/>
      <c r="C346" s="688"/>
      <c r="D346" s="688"/>
      <c r="E346" s="688"/>
      <c r="F346" s="688"/>
      <c r="G346" s="688"/>
      <c r="H346" s="688"/>
    </row>
    <row r="347" spans="1:8">
      <c r="A347" s="688">
        <v>37.200000000000003</v>
      </c>
      <c r="B347" s="688"/>
      <c r="C347" s="688"/>
      <c r="D347" s="688"/>
      <c r="E347" s="688"/>
      <c r="F347" s="688"/>
      <c r="G347" s="688"/>
      <c r="H347" s="688"/>
    </row>
    <row r="348" spans="1:8">
      <c r="A348" s="689">
        <v>1466.67</v>
      </c>
      <c r="B348" s="689"/>
      <c r="C348" s="689"/>
      <c r="D348" s="689"/>
      <c r="E348" s="689"/>
      <c r="F348" s="689"/>
      <c r="G348" s="689"/>
      <c r="H348" s="689"/>
    </row>
    <row r="349" spans="1:8">
      <c r="A349" s="688">
        <v>890</v>
      </c>
      <c r="B349" s="688"/>
      <c r="C349" s="688"/>
      <c r="D349" s="688"/>
      <c r="E349" s="688"/>
      <c r="F349" s="688"/>
      <c r="G349" s="688"/>
      <c r="H349" s="688"/>
    </row>
    <row r="350" spans="1:8">
      <c r="A350" s="689">
        <v>1745</v>
      </c>
      <c r="B350" s="689"/>
      <c r="C350" s="689"/>
      <c r="D350" s="689"/>
      <c r="E350" s="689"/>
      <c r="F350" s="689"/>
      <c r="G350" s="689"/>
      <c r="H350" s="689"/>
    </row>
    <row r="351" spans="1:8">
      <c r="A351" s="689">
        <v>2782.81</v>
      </c>
      <c r="B351" s="689"/>
      <c r="C351" s="689"/>
      <c r="D351" s="689"/>
      <c r="E351" s="689"/>
      <c r="F351" s="689"/>
      <c r="G351" s="689"/>
      <c r="H351" s="689"/>
    </row>
    <row r="352" spans="1:8">
      <c r="A352" s="689">
        <v>133028.64000000001</v>
      </c>
      <c r="B352" s="689"/>
      <c r="C352" s="689"/>
      <c r="D352" s="689"/>
      <c r="E352" s="689"/>
      <c r="F352" s="689"/>
      <c r="G352" s="689"/>
      <c r="H352" s="689"/>
    </row>
    <row r="353" spans="1:8">
      <c r="A353" s="689">
        <v>9009.17</v>
      </c>
      <c r="B353" s="689"/>
      <c r="C353" s="689"/>
      <c r="D353" s="689"/>
      <c r="E353" s="689"/>
      <c r="F353" s="689"/>
      <c r="G353" s="689"/>
      <c r="H353" s="689"/>
    </row>
    <row r="354" spans="1:8">
      <c r="A354" s="688">
        <v>845.57</v>
      </c>
      <c r="B354" s="688"/>
      <c r="C354" s="688"/>
      <c r="D354" s="688"/>
      <c r="E354" s="688"/>
      <c r="F354" s="688"/>
      <c r="G354" s="688"/>
      <c r="H354" s="688"/>
    </row>
    <row r="355" spans="1:8">
      <c r="A355" s="689">
        <v>1576.27</v>
      </c>
      <c r="B355" s="689"/>
      <c r="C355" s="689"/>
      <c r="D355" s="689"/>
      <c r="E355" s="689"/>
      <c r="F355" s="689"/>
      <c r="G355" s="689"/>
      <c r="H355" s="689"/>
    </row>
    <row r="356" spans="1:8">
      <c r="A356" s="689">
        <v>1787.78</v>
      </c>
      <c r="B356" s="689"/>
      <c r="C356" s="689"/>
      <c r="D356" s="689"/>
      <c r="E356" s="689"/>
      <c r="F356" s="689"/>
      <c r="G356" s="689"/>
      <c r="H356" s="689"/>
    </row>
    <row r="357" spans="1:8">
      <c r="A357" s="689">
        <v>23564</v>
      </c>
      <c r="B357" s="689"/>
      <c r="C357" s="689"/>
      <c r="D357" s="689"/>
      <c r="E357" s="689"/>
      <c r="F357" s="689"/>
      <c r="G357" s="689"/>
      <c r="H357" s="689"/>
    </row>
    <row r="358" spans="1:8">
      <c r="A358" s="688">
        <v>555.33000000000004</v>
      </c>
      <c r="B358" s="688"/>
      <c r="C358" s="688"/>
      <c r="D358" s="688"/>
      <c r="E358" s="688"/>
      <c r="F358" s="688"/>
      <c r="G358" s="688"/>
      <c r="H358" s="688"/>
    </row>
    <row r="359" spans="1:8">
      <c r="A359" s="689">
        <v>1364.67</v>
      </c>
      <c r="B359" s="689"/>
      <c r="C359" s="689"/>
      <c r="D359" s="689"/>
      <c r="E359" s="689"/>
      <c r="F359" s="689"/>
      <c r="G359" s="689"/>
      <c r="H359" s="689"/>
    </row>
    <row r="360" spans="1:8">
      <c r="A360" s="688">
        <v>208.33</v>
      </c>
      <c r="B360" s="688"/>
      <c r="C360" s="688"/>
      <c r="D360" s="688"/>
      <c r="E360" s="688"/>
      <c r="F360" s="688"/>
      <c r="G360" s="688"/>
      <c r="H360" s="688"/>
    </row>
    <row r="361" spans="1:8">
      <c r="A361" s="688">
        <v>300</v>
      </c>
      <c r="B361" s="688"/>
      <c r="C361" s="688"/>
      <c r="D361" s="688"/>
      <c r="E361" s="688"/>
      <c r="F361" s="688"/>
      <c r="G361" s="688"/>
      <c r="H361" s="688"/>
    </row>
    <row r="362" spans="1:8">
      <c r="A362" s="688">
        <v>391.67</v>
      </c>
      <c r="B362" s="688"/>
      <c r="C362" s="688"/>
      <c r="D362" s="688"/>
      <c r="E362" s="688"/>
      <c r="F362" s="688"/>
      <c r="G362" s="688"/>
      <c r="H362" s="688"/>
    </row>
    <row r="363" spans="1:8">
      <c r="A363" s="688">
        <v>131.16999999999999</v>
      </c>
      <c r="B363" s="688"/>
      <c r="C363" s="688"/>
      <c r="D363" s="688"/>
      <c r="E363" s="688"/>
      <c r="F363" s="688"/>
      <c r="G363" s="688"/>
      <c r="H363" s="688"/>
    </row>
    <row r="364" spans="1:8">
      <c r="A364" s="689">
        <v>1084.54</v>
      </c>
      <c r="B364" s="689"/>
      <c r="C364" s="689"/>
      <c r="D364" s="689"/>
      <c r="E364" s="689"/>
      <c r="F364" s="689"/>
      <c r="G364" s="689"/>
      <c r="H364" s="689"/>
    </row>
    <row r="365" spans="1:8">
      <c r="A365" s="688">
        <v>415.62</v>
      </c>
      <c r="B365" s="688"/>
      <c r="C365" s="688"/>
      <c r="D365" s="688"/>
      <c r="E365" s="688"/>
      <c r="F365" s="688"/>
      <c r="G365" s="688"/>
      <c r="H365" s="688"/>
    </row>
    <row r="366" spans="1:8">
      <c r="A366" s="689">
        <v>16469.93</v>
      </c>
      <c r="B366" s="689"/>
      <c r="C366" s="689"/>
      <c r="D366" s="689"/>
      <c r="E366" s="689"/>
      <c r="F366" s="689"/>
      <c r="G366" s="689"/>
      <c r="H366" s="689"/>
    </row>
    <row r="367" spans="1:8">
      <c r="A367" s="688">
        <v>106.95</v>
      </c>
      <c r="B367" s="688"/>
      <c r="C367" s="688"/>
      <c r="D367" s="688"/>
      <c r="E367" s="688"/>
      <c r="F367" s="688"/>
      <c r="G367" s="688"/>
      <c r="H367" s="688"/>
    </row>
    <row r="368" spans="1:8">
      <c r="A368" s="689">
        <v>6405.06</v>
      </c>
      <c r="B368" s="689"/>
      <c r="C368" s="689"/>
      <c r="D368" s="689"/>
      <c r="E368" s="689"/>
      <c r="F368" s="689"/>
      <c r="G368" s="689"/>
      <c r="H368" s="689"/>
    </row>
    <row r="369" spans="1:8">
      <c r="A369" s="689">
        <v>4012.45</v>
      </c>
      <c r="B369" s="689"/>
      <c r="C369" s="689"/>
      <c r="D369" s="689"/>
      <c r="E369" s="689"/>
      <c r="F369" s="689"/>
      <c r="G369" s="689"/>
      <c r="H369" s="689"/>
    </row>
    <row r="370" spans="1:8">
      <c r="A370" s="689">
        <v>7559.1</v>
      </c>
      <c r="B370" s="689"/>
      <c r="C370" s="689"/>
      <c r="D370" s="689"/>
      <c r="E370" s="689"/>
      <c r="F370" s="689"/>
      <c r="G370" s="689"/>
      <c r="H370" s="689"/>
    </row>
    <row r="371" spans="1:8">
      <c r="A371" s="688">
        <v>418.5</v>
      </c>
      <c r="B371" s="688"/>
      <c r="C371" s="688"/>
      <c r="D371" s="688"/>
      <c r="E371" s="688"/>
      <c r="F371" s="688"/>
      <c r="G371" s="688"/>
      <c r="H371" s="688"/>
    </row>
    <row r="372" spans="1:8">
      <c r="A372" s="689">
        <v>3992.54</v>
      </c>
      <c r="B372" s="689"/>
      <c r="C372" s="689"/>
      <c r="D372" s="689"/>
      <c r="E372" s="689"/>
      <c r="F372" s="689"/>
      <c r="G372" s="689"/>
      <c r="H372" s="689"/>
    </row>
    <row r="373" spans="1:8">
      <c r="A373" s="688">
        <v>110</v>
      </c>
      <c r="B373" s="688"/>
      <c r="C373" s="688"/>
      <c r="D373" s="688"/>
      <c r="E373" s="688"/>
      <c r="F373" s="688"/>
      <c r="G373" s="688"/>
      <c r="H373" s="688"/>
    </row>
    <row r="374" spans="1:8">
      <c r="A374" s="688">
        <v>80</v>
      </c>
      <c r="B374" s="688"/>
      <c r="C374" s="688"/>
      <c r="D374" s="688"/>
      <c r="E374" s="688"/>
      <c r="F374" s="688"/>
      <c r="G374" s="688"/>
      <c r="H374" s="688"/>
    </row>
    <row r="375" spans="1:8">
      <c r="A375" s="688">
        <v>110</v>
      </c>
      <c r="B375" s="688"/>
      <c r="C375" s="688"/>
      <c r="D375" s="688"/>
      <c r="E375" s="688"/>
      <c r="F375" s="688"/>
      <c r="G375" s="688"/>
      <c r="H375" s="688"/>
    </row>
    <row r="376" spans="1:8">
      <c r="A376" s="688">
        <v>120</v>
      </c>
      <c r="B376" s="688"/>
      <c r="C376" s="688"/>
      <c r="D376" s="688"/>
      <c r="E376" s="688"/>
      <c r="F376" s="688"/>
      <c r="G376" s="688"/>
      <c r="H376" s="688"/>
    </row>
    <row r="377" spans="1:8">
      <c r="A377" s="688">
        <v>36.619999999999997</v>
      </c>
      <c r="B377" s="688"/>
      <c r="C377" s="688"/>
      <c r="D377" s="688"/>
      <c r="E377" s="688"/>
      <c r="F377" s="688"/>
      <c r="G377" s="688"/>
      <c r="H377" s="688"/>
    </row>
    <row r="378" spans="1:8">
      <c r="A378" s="688">
        <v>754</v>
      </c>
      <c r="B378" s="688"/>
      <c r="C378" s="688"/>
      <c r="D378" s="688"/>
      <c r="E378" s="688"/>
      <c r="F378" s="688"/>
      <c r="G378" s="688"/>
      <c r="H378" s="688"/>
    </row>
  </sheetData>
  <mergeCells count="351">
    <mergeCell ref="A377:H377"/>
    <mergeCell ref="A378:H378"/>
    <mergeCell ref="A371:H371"/>
    <mergeCell ref="A372:H372"/>
    <mergeCell ref="A373:H373"/>
    <mergeCell ref="A374:H374"/>
    <mergeCell ref="A375:H375"/>
    <mergeCell ref="A376:H376"/>
    <mergeCell ref="A365:H365"/>
    <mergeCell ref="A366:H366"/>
    <mergeCell ref="A367:H367"/>
    <mergeCell ref="A368:H368"/>
    <mergeCell ref="A369:H369"/>
    <mergeCell ref="A370:H370"/>
    <mergeCell ref="A359:H359"/>
    <mergeCell ref="A360:H360"/>
    <mergeCell ref="A361:H361"/>
    <mergeCell ref="A362:H362"/>
    <mergeCell ref="A363:H363"/>
    <mergeCell ref="A364:H364"/>
    <mergeCell ref="A353:H353"/>
    <mergeCell ref="A354:H354"/>
    <mergeCell ref="A355:H355"/>
    <mergeCell ref="A356:H356"/>
    <mergeCell ref="A357:H357"/>
    <mergeCell ref="A358:H358"/>
    <mergeCell ref="A347:H347"/>
    <mergeCell ref="A348:H348"/>
    <mergeCell ref="A349:H349"/>
    <mergeCell ref="A350:H350"/>
    <mergeCell ref="A351:H351"/>
    <mergeCell ref="A352:H352"/>
    <mergeCell ref="A341:H341"/>
    <mergeCell ref="A342:H342"/>
    <mergeCell ref="A343:H343"/>
    <mergeCell ref="A344:H344"/>
    <mergeCell ref="A345:H345"/>
    <mergeCell ref="A346:H346"/>
    <mergeCell ref="A335:H335"/>
    <mergeCell ref="A336:H336"/>
    <mergeCell ref="A337:H337"/>
    <mergeCell ref="A338:H338"/>
    <mergeCell ref="A339:H339"/>
    <mergeCell ref="A340:H340"/>
    <mergeCell ref="A329:H329"/>
    <mergeCell ref="A330:H330"/>
    <mergeCell ref="A331:H331"/>
    <mergeCell ref="A332:H332"/>
    <mergeCell ref="A333:H333"/>
    <mergeCell ref="A334:H334"/>
    <mergeCell ref="A323:H323"/>
    <mergeCell ref="A324:H324"/>
    <mergeCell ref="A325:H325"/>
    <mergeCell ref="A326:H326"/>
    <mergeCell ref="A327:H327"/>
    <mergeCell ref="A328:H328"/>
    <mergeCell ref="A317:H317"/>
    <mergeCell ref="A318:H318"/>
    <mergeCell ref="A319:H319"/>
    <mergeCell ref="A320:H320"/>
    <mergeCell ref="A321:H321"/>
    <mergeCell ref="A322:H322"/>
    <mergeCell ref="A311:H311"/>
    <mergeCell ref="A312:H312"/>
    <mergeCell ref="A313:H313"/>
    <mergeCell ref="A314:H314"/>
    <mergeCell ref="A315:H315"/>
    <mergeCell ref="A316:H316"/>
    <mergeCell ref="A305:H305"/>
    <mergeCell ref="A306:H306"/>
    <mergeCell ref="A307:H307"/>
    <mergeCell ref="A308:H308"/>
    <mergeCell ref="A309:H309"/>
    <mergeCell ref="A310:H310"/>
    <mergeCell ref="A299:H299"/>
    <mergeCell ref="A300:H300"/>
    <mergeCell ref="A301:H301"/>
    <mergeCell ref="A302:H302"/>
    <mergeCell ref="A303:H303"/>
    <mergeCell ref="A304:H304"/>
    <mergeCell ref="A293:H293"/>
    <mergeCell ref="A294:H294"/>
    <mergeCell ref="A295:H295"/>
    <mergeCell ref="A296:H296"/>
    <mergeCell ref="A297:H297"/>
    <mergeCell ref="A298:H298"/>
    <mergeCell ref="A261:H261"/>
    <mergeCell ref="A262:H262"/>
    <mergeCell ref="A287:H287"/>
    <mergeCell ref="A288:H288"/>
    <mergeCell ref="A289:H289"/>
    <mergeCell ref="A290:H290"/>
    <mergeCell ref="A291:H291"/>
    <mergeCell ref="A292:H292"/>
    <mergeCell ref="A279:H279"/>
    <mergeCell ref="A280:H280"/>
    <mergeCell ref="A281:H281"/>
    <mergeCell ref="A282:H282"/>
    <mergeCell ref="A283:H283"/>
    <mergeCell ref="A284:H284"/>
    <mergeCell ref="A285:H285"/>
    <mergeCell ref="A286:H286"/>
    <mergeCell ref="A252:H252"/>
    <mergeCell ref="A253:H253"/>
    <mergeCell ref="A254:H254"/>
    <mergeCell ref="A255:H255"/>
    <mergeCell ref="A256:H256"/>
    <mergeCell ref="A257:H257"/>
    <mergeCell ref="A258:H258"/>
    <mergeCell ref="A259:H259"/>
    <mergeCell ref="A260:H260"/>
    <mergeCell ref="A275:H275"/>
    <mergeCell ref="A276:H276"/>
    <mergeCell ref="A277:H277"/>
    <mergeCell ref="A278:H278"/>
    <mergeCell ref="A273:H273"/>
    <mergeCell ref="A274:H274"/>
    <mergeCell ref="A263:H263"/>
    <mergeCell ref="A264:H264"/>
    <mergeCell ref="A265:H265"/>
    <mergeCell ref="A266:H266"/>
    <mergeCell ref="A267:H267"/>
    <mergeCell ref="A268:H268"/>
    <mergeCell ref="A269:H269"/>
    <mergeCell ref="A270:H270"/>
    <mergeCell ref="A271:H271"/>
    <mergeCell ref="A272:H272"/>
    <mergeCell ref="A251:H251"/>
    <mergeCell ref="A245:H245"/>
    <mergeCell ref="A246:H246"/>
    <mergeCell ref="A247:H247"/>
    <mergeCell ref="A248:H248"/>
    <mergeCell ref="A249:H249"/>
    <mergeCell ref="A250:H250"/>
    <mergeCell ref="A239:H239"/>
    <mergeCell ref="A240:H240"/>
    <mergeCell ref="A241:H241"/>
    <mergeCell ref="A242:H242"/>
    <mergeCell ref="A243:H243"/>
    <mergeCell ref="A244:H244"/>
    <mergeCell ref="A233:H233"/>
    <mergeCell ref="A234:H234"/>
    <mergeCell ref="A235:H235"/>
    <mergeCell ref="A236:H236"/>
    <mergeCell ref="A237:H237"/>
    <mergeCell ref="A238:H238"/>
    <mergeCell ref="A227:H227"/>
    <mergeCell ref="A228:H228"/>
    <mergeCell ref="A229:H229"/>
    <mergeCell ref="A230:H230"/>
    <mergeCell ref="A231:H231"/>
    <mergeCell ref="A232:H232"/>
    <mergeCell ref="A222:H222"/>
    <mergeCell ref="A223:H223"/>
    <mergeCell ref="A224:H224"/>
    <mergeCell ref="A225:H225"/>
    <mergeCell ref="A226:H226"/>
    <mergeCell ref="A215:H215"/>
    <mergeCell ref="A216:H216"/>
    <mergeCell ref="A217:H217"/>
    <mergeCell ref="A218:H218"/>
    <mergeCell ref="A219:H219"/>
    <mergeCell ref="A220:H220"/>
    <mergeCell ref="A191:H191"/>
    <mergeCell ref="A192:H192"/>
    <mergeCell ref="A193:H193"/>
    <mergeCell ref="A194:H194"/>
    <mergeCell ref="A195:H195"/>
    <mergeCell ref="A196:H196"/>
    <mergeCell ref="A197:H197"/>
    <mergeCell ref="A198:H198"/>
    <mergeCell ref="A221:H221"/>
    <mergeCell ref="A211:H211"/>
    <mergeCell ref="A212:H212"/>
    <mergeCell ref="A213:H213"/>
    <mergeCell ref="A214:H214"/>
    <mergeCell ref="A209:H209"/>
    <mergeCell ref="A210:H210"/>
    <mergeCell ref="A199:H199"/>
    <mergeCell ref="A200:H200"/>
    <mergeCell ref="A201:H201"/>
    <mergeCell ref="A202:H202"/>
    <mergeCell ref="A203:H203"/>
    <mergeCell ref="A204:H204"/>
    <mergeCell ref="A205:H205"/>
    <mergeCell ref="A206:H206"/>
    <mergeCell ref="A207:H207"/>
    <mergeCell ref="A208:H208"/>
    <mergeCell ref="A187:H187"/>
    <mergeCell ref="A188:H188"/>
    <mergeCell ref="A189:H189"/>
    <mergeCell ref="A190:H190"/>
    <mergeCell ref="A181:H181"/>
    <mergeCell ref="A182:H182"/>
    <mergeCell ref="A183:H183"/>
    <mergeCell ref="A184:H184"/>
    <mergeCell ref="A185:H185"/>
    <mergeCell ref="A186:H186"/>
    <mergeCell ref="A175:H175"/>
    <mergeCell ref="A176:H176"/>
    <mergeCell ref="A177:H177"/>
    <mergeCell ref="A178:H178"/>
    <mergeCell ref="A179:H179"/>
    <mergeCell ref="A180:H180"/>
    <mergeCell ref="A169:H169"/>
    <mergeCell ref="A170:H170"/>
    <mergeCell ref="A171:H171"/>
    <mergeCell ref="A172:H172"/>
    <mergeCell ref="A173:H173"/>
    <mergeCell ref="A174:H174"/>
    <mergeCell ref="A163:H163"/>
    <mergeCell ref="A164:H164"/>
    <mergeCell ref="A165:H165"/>
    <mergeCell ref="A166:H166"/>
    <mergeCell ref="A167:H167"/>
    <mergeCell ref="A168:H168"/>
    <mergeCell ref="A157:H157"/>
    <mergeCell ref="A158:H158"/>
    <mergeCell ref="A159:H159"/>
    <mergeCell ref="A160:H160"/>
    <mergeCell ref="A161:H161"/>
    <mergeCell ref="A162:H162"/>
    <mergeCell ref="A151:H151"/>
    <mergeCell ref="A152:H152"/>
    <mergeCell ref="A153:H153"/>
    <mergeCell ref="A154:H154"/>
    <mergeCell ref="A155:H155"/>
    <mergeCell ref="A156:H156"/>
    <mergeCell ref="A145:H145"/>
    <mergeCell ref="A146:H146"/>
    <mergeCell ref="A147:H147"/>
    <mergeCell ref="A148:H148"/>
    <mergeCell ref="A149:H149"/>
    <mergeCell ref="A150:H150"/>
    <mergeCell ref="A139:H139"/>
    <mergeCell ref="A140:H140"/>
    <mergeCell ref="A141:H141"/>
    <mergeCell ref="A142:H142"/>
    <mergeCell ref="A143:H143"/>
    <mergeCell ref="A144:H144"/>
    <mergeCell ref="A133:H133"/>
    <mergeCell ref="A134:H134"/>
    <mergeCell ref="A135:H135"/>
    <mergeCell ref="A136:H136"/>
    <mergeCell ref="A137:H137"/>
    <mergeCell ref="A138:H138"/>
    <mergeCell ref="A127:H127"/>
    <mergeCell ref="A128:H128"/>
    <mergeCell ref="A129:H129"/>
    <mergeCell ref="A130:H130"/>
    <mergeCell ref="A131:H131"/>
    <mergeCell ref="A132:H132"/>
    <mergeCell ref="A121:H121"/>
    <mergeCell ref="A122:H122"/>
    <mergeCell ref="A123:H123"/>
    <mergeCell ref="A124:H124"/>
    <mergeCell ref="A125:H125"/>
    <mergeCell ref="A126:H126"/>
    <mergeCell ref="A115:H115"/>
    <mergeCell ref="A116:H116"/>
    <mergeCell ref="A117:H117"/>
    <mergeCell ref="A118:H118"/>
    <mergeCell ref="A119:H119"/>
    <mergeCell ref="A120:H120"/>
    <mergeCell ref="A109:H109"/>
    <mergeCell ref="A110:H110"/>
    <mergeCell ref="A111:H111"/>
    <mergeCell ref="A112:H112"/>
    <mergeCell ref="A113:H113"/>
    <mergeCell ref="A114:H114"/>
    <mergeCell ref="A103:H103"/>
    <mergeCell ref="A104:H104"/>
    <mergeCell ref="A105:H105"/>
    <mergeCell ref="A106:H106"/>
    <mergeCell ref="A107:H107"/>
    <mergeCell ref="A108:H108"/>
    <mergeCell ref="A97:H97"/>
    <mergeCell ref="A98:H98"/>
    <mergeCell ref="A99:H99"/>
    <mergeCell ref="A100:H100"/>
    <mergeCell ref="A101:H101"/>
    <mergeCell ref="A102:H102"/>
    <mergeCell ref="A91:H91"/>
    <mergeCell ref="A92:H92"/>
    <mergeCell ref="A93:H93"/>
    <mergeCell ref="A94:H94"/>
    <mergeCell ref="A95:H95"/>
    <mergeCell ref="A96:H96"/>
    <mergeCell ref="A85:H85"/>
    <mergeCell ref="A86:H86"/>
    <mergeCell ref="A87:H87"/>
    <mergeCell ref="A88:H88"/>
    <mergeCell ref="A89:H89"/>
    <mergeCell ref="A90:H90"/>
    <mergeCell ref="A79:H79"/>
    <mergeCell ref="A80:H80"/>
    <mergeCell ref="A81:H81"/>
    <mergeCell ref="A82:H82"/>
    <mergeCell ref="A83:H83"/>
    <mergeCell ref="A84:H84"/>
    <mergeCell ref="A73:H73"/>
    <mergeCell ref="A74:H74"/>
    <mergeCell ref="A75:H75"/>
    <mergeCell ref="A76:H76"/>
    <mergeCell ref="A77:H77"/>
    <mergeCell ref="A78:H78"/>
    <mergeCell ref="A67:H67"/>
    <mergeCell ref="A68:H68"/>
    <mergeCell ref="A69:H69"/>
    <mergeCell ref="A70:H70"/>
    <mergeCell ref="A71:H71"/>
    <mergeCell ref="A72:H72"/>
    <mergeCell ref="A61:H61"/>
    <mergeCell ref="A62:H62"/>
    <mergeCell ref="A63:H63"/>
    <mergeCell ref="A64:H64"/>
    <mergeCell ref="A65:H65"/>
    <mergeCell ref="A66:H66"/>
    <mergeCell ref="A55:H55"/>
    <mergeCell ref="A56:H56"/>
    <mergeCell ref="A57:H57"/>
    <mergeCell ref="A58:H58"/>
    <mergeCell ref="A59:H59"/>
    <mergeCell ref="A60:H60"/>
    <mergeCell ref="A49:H49"/>
    <mergeCell ref="A50:H50"/>
    <mergeCell ref="A51:H51"/>
    <mergeCell ref="A52:H52"/>
    <mergeCell ref="A53:H53"/>
    <mergeCell ref="A54:H54"/>
    <mergeCell ref="A43:H43"/>
    <mergeCell ref="A44:H44"/>
    <mergeCell ref="A45:H45"/>
    <mergeCell ref="A46:H46"/>
    <mergeCell ref="A47:H47"/>
    <mergeCell ref="A48:H48"/>
    <mergeCell ref="A42:H42"/>
    <mergeCell ref="A13:H13"/>
    <mergeCell ref="A14:H14"/>
    <mergeCell ref="A10:H10"/>
    <mergeCell ref="A11:H11"/>
    <mergeCell ref="A12:H12"/>
    <mergeCell ref="A1:H1"/>
    <mergeCell ref="A2:H2"/>
    <mergeCell ref="A3:H3"/>
    <mergeCell ref="A4:H4"/>
    <mergeCell ref="A5:H5"/>
    <mergeCell ref="A6:H6"/>
    <mergeCell ref="A7:H7"/>
    <mergeCell ref="A8:H8"/>
    <mergeCell ref="A9:H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20"/>
  <sheetViews>
    <sheetView topLeftCell="A55" workbookViewId="0">
      <selection activeCell="K27" sqref="K27"/>
    </sheetView>
  </sheetViews>
  <sheetFormatPr defaultRowHeight="15"/>
  <cols>
    <col min="1" max="1" width="8.75" style="20" customWidth="1"/>
    <col min="2" max="2" width="54.375" style="117" customWidth="1"/>
    <col min="3" max="5" width="8.625" style="119" customWidth="1"/>
    <col min="6" max="8" width="8.625" style="20" customWidth="1"/>
    <col min="9" max="9" width="12.375" style="20" customWidth="1"/>
    <col min="10" max="10" width="12.25" style="20" customWidth="1"/>
    <col min="11" max="11" width="13.375" style="20" customWidth="1"/>
    <col min="12" max="12" width="9.875" style="20" customWidth="1"/>
    <col min="13" max="13" width="10.75" style="20" customWidth="1"/>
    <col min="14" max="14" width="9.625" style="20" customWidth="1"/>
    <col min="15" max="15" width="10" style="20" customWidth="1"/>
    <col min="16" max="1024" width="8.125" style="20" customWidth="1"/>
  </cols>
  <sheetData>
    <row r="1" spans="1:8" ht="18.75">
      <c r="A1" s="692" t="s">
        <v>739</v>
      </c>
      <c r="B1" s="692"/>
      <c r="C1" s="692"/>
      <c r="D1" s="692"/>
      <c r="E1" s="692"/>
      <c r="F1" s="692"/>
    </row>
    <row r="2" spans="1:8" ht="18.75">
      <c r="A2" s="684" t="s">
        <v>608</v>
      </c>
      <c r="B2" s="684"/>
      <c r="C2" s="684"/>
      <c r="D2" s="684"/>
      <c r="E2" s="684"/>
    </row>
    <row r="4" spans="1:8" ht="18.75">
      <c r="A4" s="693" t="s">
        <v>609</v>
      </c>
      <c r="B4" s="693"/>
      <c r="C4" s="693"/>
      <c r="D4" s="693"/>
      <c r="E4" s="693"/>
    </row>
    <row r="5" spans="1:8" ht="18.75">
      <c r="A5" s="686" t="s">
        <v>516</v>
      </c>
      <c r="B5" s="686"/>
      <c r="C5" s="686"/>
      <c r="D5" s="686"/>
      <c r="E5" s="686"/>
    </row>
    <row r="6" spans="1:8" ht="65.25" customHeight="1">
      <c r="A6" s="24" t="s">
        <v>610</v>
      </c>
      <c r="B6" s="31" t="s">
        <v>81</v>
      </c>
      <c r="C6" s="459" t="s">
        <v>1032</v>
      </c>
      <c r="D6" s="488" t="s">
        <v>1033</v>
      </c>
      <c r="E6" s="488" t="s">
        <v>1034</v>
      </c>
      <c r="F6" s="488" t="s">
        <v>1035</v>
      </c>
      <c r="G6" s="488" t="s">
        <v>1036</v>
      </c>
      <c r="H6" s="488" t="s">
        <v>1037</v>
      </c>
    </row>
    <row r="7" spans="1:8" ht="15.75">
      <c r="A7" s="25">
        <v>1</v>
      </c>
      <c r="B7" s="28">
        <v>2</v>
      </c>
      <c r="C7" s="490">
        <v>3</v>
      </c>
      <c r="D7" s="491">
        <v>4</v>
      </c>
      <c r="E7" s="491">
        <v>5</v>
      </c>
      <c r="F7" s="491">
        <v>6</v>
      </c>
      <c r="G7" s="491">
        <v>7</v>
      </c>
      <c r="H7" s="491">
        <v>8</v>
      </c>
    </row>
    <row r="8" spans="1:8" ht="54" customHeight="1">
      <c r="A8" s="121" t="s">
        <v>611</v>
      </c>
      <c r="B8" s="122" t="s">
        <v>612</v>
      </c>
      <c r="C8" s="123">
        <v>0</v>
      </c>
      <c r="D8" s="123">
        <v>0</v>
      </c>
      <c r="E8" s="123">
        <v>0</v>
      </c>
      <c r="F8" s="123">
        <v>0</v>
      </c>
      <c r="G8" s="123">
        <v>0</v>
      </c>
      <c r="H8" s="123">
        <v>0</v>
      </c>
    </row>
    <row r="9" spans="1:8" ht="15.75">
      <c r="A9" s="124" t="s">
        <v>497</v>
      </c>
      <c r="B9" s="125" t="s">
        <v>613</v>
      </c>
      <c r="C9" s="126"/>
      <c r="D9" s="126"/>
      <c r="E9" s="126"/>
      <c r="F9" s="126"/>
      <c r="G9" s="126"/>
      <c r="H9" s="126"/>
    </row>
    <row r="10" spans="1:8" ht="15.75">
      <c r="A10" s="25" t="s">
        <v>88</v>
      </c>
      <c r="B10" s="128" t="s">
        <v>614</v>
      </c>
      <c r="C10" s="129"/>
      <c r="D10" s="129"/>
      <c r="E10" s="129"/>
      <c r="F10" s="129"/>
      <c r="G10" s="129"/>
      <c r="H10" s="129"/>
    </row>
    <row r="11" spans="1:8" ht="15.75">
      <c r="A11" s="25" t="s">
        <v>502</v>
      </c>
      <c r="B11" s="128" t="s">
        <v>615</v>
      </c>
      <c r="C11" s="129"/>
      <c r="D11" s="129"/>
      <c r="E11" s="129"/>
      <c r="F11" s="129"/>
      <c r="G11" s="129"/>
      <c r="H11" s="129"/>
    </row>
    <row r="12" spans="1:8" ht="15.75">
      <c r="A12" s="124" t="s">
        <v>512</v>
      </c>
      <c r="B12" s="125" t="s">
        <v>741</v>
      </c>
      <c r="C12" s="126"/>
      <c r="D12" s="126"/>
      <c r="E12" s="126"/>
      <c r="F12" s="126"/>
      <c r="G12" s="126"/>
      <c r="H12" s="126"/>
    </row>
    <row r="13" spans="1:8" s="130" customFormat="1" ht="15.75">
      <c r="A13" s="124" t="s">
        <v>538</v>
      </c>
      <c r="B13" s="125" t="s">
        <v>617</v>
      </c>
      <c r="C13" s="126"/>
      <c r="D13" s="126"/>
      <c r="E13" s="126"/>
      <c r="F13" s="126"/>
      <c r="G13" s="126"/>
      <c r="H13" s="126"/>
    </row>
    <row r="14" spans="1:8" ht="15.75" hidden="1">
      <c r="A14" s="127" t="s">
        <v>125</v>
      </c>
      <c r="B14" s="131" t="s">
        <v>618</v>
      </c>
      <c r="C14" s="129"/>
      <c r="D14" s="129"/>
      <c r="E14" s="126"/>
      <c r="F14" s="129"/>
      <c r="G14" s="126"/>
      <c r="H14" s="126"/>
    </row>
    <row r="15" spans="1:8" ht="24.75" hidden="1" customHeight="1">
      <c r="A15" s="127" t="s">
        <v>619</v>
      </c>
      <c r="B15" s="131" t="s">
        <v>620</v>
      </c>
      <c r="C15" s="129"/>
      <c r="D15" s="129"/>
      <c r="E15" s="126"/>
      <c r="F15" s="129"/>
      <c r="G15" s="126"/>
      <c r="H15" s="126"/>
    </row>
    <row r="16" spans="1:8" s="130" customFormat="1" ht="15.75">
      <c r="A16" s="124" t="s">
        <v>540</v>
      </c>
      <c r="B16" s="125" t="s">
        <v>742</v>
      </c>
      <c r="C16" s="126"/>
      <c r="D16" s="126"/>
      <c r="E16" s="126"/>
      <c r="F16" s="126"/>
      <c r="G16" s="126"/>
      <c r="H16" s="126"/>
    </row>
    <row r="17" spans="1:12" ht="15.75" hidden="1">
      <c r="A17" s="127" t="s">
        <v>542</v>
      </c>
      <c r="B17" s="131" t="s">
        <v>618</v>
      </c>
      <c r="C17" s="129"/>
      <c r="D17" s="129"/>
      <c r="E17" s="126"/>
      <c r="F17" s="129"/>
      <c r="G17" s="126"/>
      <c r="H17" s="126"/>
    </row>
    <row r="18" spans="1:12" ht="17.25" hidden="1" customHeight="1">
      <c r="A18" s="127" t="s">
        <v>544</v>
      </c>
      <c r="B18" s="131" t="s">
        <v>620</v>
      </c>
      <c r="C18" s="129"/>
      <c r="D18" s="129"/>
      <c r="E18" s="126"/>
      <c r="F18" s="129"/>
      <c r="G18" s="126"/>
      <c r="H18" s="126"/>
    </row>
    <row r="19" spans="1:12" s="130" customFormat="1" ht="15.75">
      <c r="A19" s="124" t="s">
        <v>556</v>
      </c>
      <c r="B19" s="125" t="s">
        <v>743</v>
      </c>
      <c r="C19" s="126"/>
      <c r="D19" s="126"/>
      <c r="E19" s="126"/>
      <c r="F19" s="126"/>
      <c r="G19" s="126"/>
      <c r="H19" s="126"/>
    </row>
    <row r="20" spans="1:12" s="130" customFormat="1" ht="35.85" customHeight="1">
      <c r="A20" s="124" t="s">
        <v>597</v>
      </c>
      <c r="B20" s="125" t="s">
        <v>744</v>
      </c>
      <c r="C20" s="126"/>
      <c r="D20" s="126"/>
      <c r="E20" s="126"/>
      <c r="F20" s="126"/>
      <c r="G20" s="126"/>
      <c r="H20" s="126"/>
    </row>
    <row r="21" spans="1:12" s="130" customFormat="1" ht="15.75">
      <c r="A21" s="124" t="s">
        <v>599</v>
      </c>
      <c r="B21" s="125" t="s">
        <v>624</v>
      </c>
      <c r="C21" s="126">
        <v>0</v>
      </c>
      <c r="D21" s="126">
        <v>0</v>
      </c>
      <c r="E21" s="126">
        <v>0</v>
      </c>
      <c r="F21" s="126">
        <v>0</v>
      </c>
      <c r="G21" s="126">
        <v>0</v>
      </c>
      <c r="H21" s="126">
        <v>0</v>
      </c>
    </row>
    <row r="22" spans="1:12" ht="15.75">
      <c r="A22" s="25" t="s">
        <v>625</v>
      </c>
      <c r="B22" s="131" t="s">
        <v>718</v>
      </c>
      <c r="C22" s="129"/>
      <c r="D22" s="129"/>
      <c r="E22" s="129"/>
      <c r="F22" s="129"/>
      <c r="G22" s="129"/>
      <c r="H22" s="129"/>
      <c r="L22" s="130"/>
    </row>
    <row r="23" spans="1:12" ht="15.75">
      <c r="A23" s="25" t="s">
        <v>627</v>
      </c>
      <c r="B23" s="131" t="s">
        <v>628</v>
      </c>
      <c r="C23" s="129"/>
      <c r="D23" s="126"/>
      <c r="E23" s="126"/>
      <c r="F23" s="126"/>
      <c r="G23" s="126"/>
      <c r="H23" s="126"/>
    </row>
    <row r="24" spans="1:12" ht="15.75" hidden="1">
      <c r="A24" s="127" t="s">
        <v>629</v>
      </c>
      <c r="B24" s="41" t="s">
        <v>630</v>
      </c>
      <c r="C24" s="129"/>
      <c r="D24" s="126">
        <v>0</v>
      </c>
      <c r="E24" s="126">
        <v>0</v>
      </c>
      <c r="F24" s="126">
        <v>0</v>
      </c>
      <c r="G24" s="126">
        <v>0</v>
      </c>
      <c r="H24" s="126">
        <v>0</v>
      </c>
    </row>
    <row r="25" spans="1:12" s="130" customFormat="1" ht="15.75">
      <c r="A25" s="124" t="s">
        <v>631</v>
      </c>
      <c r="B25" s="125" t="s">
        <v>632</v>
      </c>
      <c r="C25" s="126">
        <v>0</v>
      </c>
      <c r="D25" s="126">
        <v>0</v>
      </c>
      <c r="E25" s="126">
        <v>0</v>
      </c>
      <c r="F25" s="126">
        <v>0</v>
      </c>
      <c r="G25" s="126">
        <v>0</v>
      </c>
      <c r="H25" s="126">
        <v>0</v>
      </c>
    </row>
    <row r="26" spans="1:12" s="130" customFormat="1" ht="15.75">
      <c r="A26" s="124"/>
      <c r="B26" s="125" t="s">
        <v>633</v>
      </c>
      <c r="C26" s="126"/>
      <c r="D26" s="126"/>
      <c r="E26" s="126"/>
      <c r="F26" s="126"/>
      <c r="G26" s="126"/>
      <c r="H26" s="126"/>
    </row>
    <row r="27" spans="1:12" s="130" customFormat="1" ht="15.75">
      <c r="A27" s="124"/>
      <c r="B27" s="125" t="s">
        <v>634</v>
      </c>
      <c r="C27" s="126"/>
      <c r="D27" s="126"/>
      <c r="E27" s="126"/>
      <c r="F27" s="126"/>
      <c r="G27" s="126"/>
      <c r="H27" s="126"/>
    </row>
    <row r="28" spans="1:12" s="130" customFormat="1" ht="15.75">
      <c r="A28" s="124"/>
      <c r="B28" s="125" t="s">
        <v>745</v>
      </c>
      <c r="C28" s="126"/>
      <c r="D28" s="126"/>
      <c r="E28" s="126"/>
      <c r="F28" s="126"/>
      <c r="G28" s="126"/>
      <c r="H28" s="126"/>
    </row>
    <row r="29" spans="1:12" s="130" customFormat="1" ht="34.9" customHeight="1">
      <c r="A29" s="124" t="s">
        <v>636</v>
      </c>
      <c r="B29" s="125" t="s">
        <v>637</v>
      </c>
      <c r="C29" s="126"/>
      <c r="D29" s="126"/>
      <c r="E29" s="126"/>
      <c r="F29" s="126"/>
      <c r="G29" s="126"/>
      <c r="H29" s="126"/>
    </row>
    <row r="30" spans="1:12" s="130" customFormat="1" ht="31.5">
      <c r="A30" s="124" t="s">
        <v>638</v>
      </c>
      <c r="B30" s="125" t="s">
        <v>639</v>
      </c>
      <c r="C30" s="126"/>
      <c r="D30" s="126"/>
      <c r="E30" s="126"/>
      <c r="F30" s="126"/>
      <c r="G30" s="126"/>
      <c r="H30" s="126"/>
    </row>
    <row r="31" spans="1:12" ht="15.75">
      <c r="A31" s="25" t="s">
        <v>640</v>
      </c>
      <c r="B31" s="131" t="s">
        <v>618</v>
      </c>
      <c r="C31" s="129"/>
      <c r="D31" s="129"/>
      <c r="E31" s="129"/>
      <c r="F31" s="129"/>
      <c r="G31" s="129"/>
      <c r="H31" s="129"/>
    </row>
    <row r="32" spans="1:12" ht="15.75">
      <c r="A32" s="25" t="s">
        <v>641</v>
      </c>
      <c r="B32" s="131" t="s">
        <v>620</v>
      </c>
      <c r="C32" s="129"/>
      <c r="D32" s="129"/>
      <c r="E32" s="132"/>
      <c r="F32" s="129"/>
      <c r="G32" s="132"/>
      <c r="H32" s="132"/>
    </row>
    <row r="33" spans="1:8" s="130" customFormat="1" ht="63" hidden="1">
      <c r="A33" s="124" t="s">
        <v>642</v>
      </c>
      <c r="B33" s="125" t="s">
        <v>643</v>
      </c>
      <c r="C33" s="126"/>
      <c r="D33" s="126"/>
      <c r="E33" s="126"/>
      <c r="F33" s="126"/>
      <c r="G33" s="126"/>
      <c r="H33" s="126"/>
    </row>
    <row r="34" spans="1:8" s="130" customFormat="1" ht="78.75" hidden="1">
      <c r="A34" s="124" t="s">
        <v>644</v>
      </c>
      <c r="B34" s="125" t="s">
        <v>645</v>
      </c>
      <c r="C34" s="126"/>
      <c r="D34" s="126"/>
      <c r="E34" s="126"/>
      <c r="F34" s="126"/>
      <c r="G34" s="126"/>
      <c r="H34" s="126"/>
    </row>
    <row r="35" spans="1:8" s="130" customFormat="1" ht="63" hidden="1">
      <c r="A35" s="124" t="s">
        <v>646</v>
      </c>
      <c r="B35" s="125" t="s">
        <v>647</v>
      </c>
      <c r="C35" s="126"/>
      <c r="D35" s="126"/>
      <c r="E35" s="133"/>
      <c r="F35" s="126"/>
      <c r="G35" s="133"/>
      <c r="H35" s="133"/>
    </row>
    <row r="36" spans="1:8" s="130" customFormat="1" ht="37.9" customHeight="1">
      <c r="A36" s="124" t="s">
        <v>648</v>
      </c>
      <c r="B36" s="125" t="s">
        <v>649</v>
      </c>
      <c r="C36" s="126"/>
      <c r="D36" s="126"/>
      <c r="E36" s="133"/>
      <c r="F36" s="126"/>
      <c r="G36" s="133"/>
      <c r="H36" s="133"/>
    </row>
    <row r="37" spans="1:8" s="130" customFormat="1" ht="15.75">
      <c r="A37" s="124" t="s">
        <v>650</v>
      </c>
      <c r="B37" s="125" t="s">
        <v>651</v>
      </c>
      <c r="C37" s="126"/>
      <c r="D37" s="126"/>
      <c r="E37" s="133"/>
      <c r="F37" s="126"/>
      <c r="G37" s="133"/>
      <c r="H37" s="133"/>
    </row>
    <row r="38" spans="1:8" s="130" customFormat="1" ht="15.75">
      <c r="A38" s="124" t="s">
        <v>652</v>
      </c>
      <c r="B38" s="125" t="s">
        <v>653</v>
      </c>
      <c r="C38" s="126"/>
      <c r="D38" s="126"/>
      <c r="E38" s="133"/>
      <c r="F38" s="126"/>
      <c r="G38" s="133"/>
      <c r="H38" s="133"/>
    </row>
    <row r="39" spans="1:8" s="130" customFormat="1" ht="48.75" customHeight="1">
      <c r="A39" s="124" t="s">
        <v>654</v>
      </c>
      <c r="B39" s="125" t="s">
        <v>655</v>
      </c>
      <c r="C39" s="126"/>
      <c r="D39" s="126"/>
      <c r="E39" s="126"/>
      <c r="F39" s="126"/>
      <c r="G39" s="126"/>
      <c r="H39" s="126"/>
    </row>
    <row r="40" spans="1:8" s="130" customFormat="1" ht="35.85" customHeight="1">
      <c r="A40" s="124" t="s">
        <v>656</v>
      </c>
      <c r="B40" s="125" t="s">
        <v>657</v>
      </c>
      <c r="C40" s="126"/>
      <c r="D40" s="126"/>
      <c r="E40" s="133"/>
      <c r="F40" s="126"/>
      <c r="G40" s="133"/>
      <c r="H40" s="133"/>
    </row>
    <row r="41" spans="1:8" ht="15.75">
      <c r="A41" s="25" t="s">
        <v>658</v>
      </c>
      <c r="B41" s="41" t="s">
        <v>659</v>
      </c>
      <c r="C41" s="129"/>
      <c r="D41" s="129"/>
      <c r="E41" s="129"/>
      <c r="F41" s="129"/>
      <c r="G41" s="129"/>
      <c r="H41" s="129"/>
    </row>
    <row r="42" spans="1:8" ht="15.75">
      <c r="A42" s="25" t="s">
        <v>660</v>
      </c>
      <c r="B42" s="41" t="s">
        <v>661</v>
      </c>
      <c r="C42" s="129"/>
      <c r="D42" s="129"/>
      <c r="E42" s="132"/>
      <c r="F42" s="129"/>
      <c r="G42" s="132"/>
      <c r="H42" s="132"/>
    </row>
    <row r="43" spans="1:8" ht="15.75">
      <c r="A43" s="25" t="s">
        <v>662</v>
      </c>
      <c r="B43" s="41" t="s">
        <v>663</v>
      </c>
      <c r="C43" s="129"/>
      <c r="D43" s="129"/>
      <c r="E43" s="132"/>
      <c r="F43" s="129"/>
      <c r="G43" s="132"/>
      <c r="H43" s="132"/>
    </row>
    <row r="44" spans="1:8" ht="15.75">
      <c r="A44" s="25" t="s">
        <v>664</v>
      </c>
      <c r="B44" s="41" t="s">
        <v>665</v>
      </c>
      <c r="C44" s="129"/>
      <c r="D44" s="129"/>
      <c r="E44" s="132"/>
      <c r="F44" s="129"/>
      <c r="G44" s="132"/>
      <c r="H44" s="132"/>
    </row>
    <row r="45" spans="1:8" ht="15.75">
      <c r="A45" s="25" t="s">
        <v>666</v>
      </c>
      <c r="B45" s="41" t="s">
        <v>667</v>
      </c>
      <c r="C45" s="129"/>
      <c r="D45" s="129"/>
      <c r="E45" s="132"/>
      <c r="F45" s="129"/>
      <c r="G45" s="132"/>
      <c r="H45" s="132"/>
    </row>
    <row r="46" spans="1:8" ht="15.75">
      <c r="A46" s="25" t="s">
        <v>668</v>
      </c>
      <c r="B46" s="41" t="s">
        <v>669</v>
      </c>
      <c r="C46" s="129"/>
      <c r="D46" s="126"/>
      <c r="E46" s="126"/>
      <c r="F46" s="126"/>
      <c r="G46" s="126"/>
      <c r="H46" s="126"/>
    </row>
    <row r="47" spans="1:8" ht="15.75">
      <c r="A47" s="25" t="s">
        <v>670</v>
      </c>
      <c r="B47" s="41" t="s">
        <v>735</v>
      </c>
      <c r="C47" s="129"/>
      <c r="D47" s="126"/>
      <c r="E47" s="126"/>
      <c r="F47" s="126"/>
      <c r="G47" s="126"/>
      <c r="H47" s="126"/>
    </row>
    <row r="48" spans="1:8" ht="36.75" customHeight="1">
      <c r="A48" s="121" t="s">
        <v>674</v>
      </c>
      <c r="B48" s="122" t="s">
        <v>675</v>
      </c>
      <c r="C48" s="123"/>
      <c r="D48" s="123"/>
      <c r="E48" s="123"/>
      <c r="F48" s="123"/>
      <c r="G48" s="123"/>
      <c r="H48" s="123"/>
    </row>
    <row r="49" spans="1:13" s="130" customFormat="1" ht="31.5">
      <c r="A49" s="124" t="s">
        <v>676</v>
      </c>
      <c r="B49" s="125" t="s">
        <v>677</v>
      </c>
      <c r="C49" s="126"/>
      <c r="D49" s="126"/>
      <c r="E49" s="126"/>
      <c r="F49" s="126"/>
      <c r="G49" s="126"/>
      <c r="H49" s="126"/>
    </row>
    <row r="50" spans="1:13" s="130" customFormat="1" ht="15.75">
      <c r="A50" s="124" t="s">
        <v>678</v>
      </c>
      <c r="B50" s="125" t="s">
        <v>679</v>
      </c>
      <c r="C50" s="126"/>
      <c r="D50" s="126"/>
      <c r="E50" s="133"/>
      <c r="F50" s="126"/>
      <c r="G50" s="133"/>
      <c r="H50" s="133"/>
    </row>
    <row r="51" spans="1:13" s="130" customFormat="1" ht="47.25">
      <c r="A51" s="124" t="s">
        <v>680</v>
      </c>
      <c r="B51" s="125" t="s">
        <v>681</v>
      </c>
      <c r="C51" s="126"/>
      <c r="D51" s="126"/>
      <c r="E51" s="133"/>
      <c r="F51" s="126"/>
      <c r="G51" s="133"/>
      <c r="H51" s="133"/>
    </row>
    <row r="52" spans="1:13" s="130" customFormat="1" ht="15.75">
      <c r="A52" s="124" t="s">
        <v>682</v>
      </c>
      <c r="B52" s="125" t="s">
        <v>683</v>
      </c>
      <c r="C52" s="126"/>
      <c r="D52" s="126"/>
      <c r="E52" s="133"/>
      <c r="F52" s="126"/>
      <c r="G52" s="133"/>
      <c r="H52" s="133"/>
    </row>
    <row r="53" spans="1:13" ht="15.75">
      <c r="A53" s="25" t="s">
        <v>684</v>
      </c>
      <c r="B53" s="41" t="s">
        <v>685</v>
      </c>
      <c r="C53" s="129"/>
      <c r="D53" s="129"/>
      <c r="E53" s="129"/>
      <c r="F53" s="129"/>
      <c r="G53" s="129"/>
      <c r="H53" s="129"/>
    </row>
    <row r="54" spans="1:13" ht="15.75">
      <c r="A54" s="25" t="s">
        <v>686</v>
      </c>
      <c r="B54" s="41" t="s">
        <v>746</v>
      </c>
      <c r="C54" s="129"/>
      <c r="D54" s="129"/>
      <c r="E54" s="132"/>
      <c r="F54" s="129"/>
      <c r="G54" s="132"/>
      <c r="H54" s="132"/>
    </row>
    <row r="55" spans="1:13" ht="35.25" customHeight="1">
      <c r="A55" s="121" t="s">
        <v>688</v>
      </c>
      <c r="B55" s="122" t="s">
        <v>689</v>
      </c>
      <c r="C55" s="123"/>
      <c r="D55" s="123"/>
      <c r="E55" s="123"/>
      <c r="F55" s="123"/>
      <c r="G55" s="123"/>
      <c r="H55" s="123"/>
    </row>
    <row r="56" spans="1:13" ht="15.75">
      <c r="A56" s="124" t="s">
        <v>690</v>
      </c>
      <c r="B56" s="41" t="s">
        <v>691</v>
      </c>
      <c r="C56" s="129"/>
      <c r="D56" s="129"/>
      <c r="E56" s="129"/>
      <c r="F56" s="129"/>
      <c r="G56" s="129"/>
      <c r="H56" s="129"/>
    </row>
    <row r="57" spans="1:13" ht="33.75" customHeight="1">
      <c r="A57" s="124" t="s">
        <v>692</v>
      </c>
      <c r="B57" s="41" t="s">
        <v>693</v>
      </c>
      <c r="C57" s="129"/>
      <c r="D57" s="129"/>
      <c r="E57" s="132"/>
      <c r="F57" s="129"/>
      <c r="G57" s="132"/>
      <c r="H57" s="132"/>
    </row>
    <row r="58" spans="1:13" ht="15.75">
      <c r="A58" s="124" t="s">
        <v>694</v>
      </c>
      <c r="B58" s="41" t="s">
        <v>695</v>
      </c>
      <c r="C58" s="129"/>
      <c r="D58" s="129"/>
      <c r="E58" s="132"/>
      <c r="F58" s="129"/>
      <c r="G58" s="132"/>
      <c r="H58" s="132"/>
    </row>
    <row r="59" spans="1:13" ht="15.75">
      <c r="A59" s="124" t="s">
        <v>696</v>
      </c>
      <c r="B59" s="41" t="s">
        <v>697</v>
      </c>
      <c r="C59" s="129"/>
      <c r="D59" s="129"/>
      <c r="E59" s="132"/>
      <c r="F59" s="129"/>
      <c r="G59" s="132"/>
      <c r="H59" s="132"/>
    </row>
    <row r="60" spans="1:13" ht="19.5" customHeight="1">
      <c r="A60" s="121" t="s">
        <v>698</v>
      </c>
      <c r="B60" s="122" t="s">
        <v>699</v>
      </c>
      <c r="C60" s="123"/>
      <c r="D60" s="123"/>
      <c r="E60" s="123"/>
      <c r="F60" s="123"/>
      <c r="G60" s="123"/>
      <c r="H60" s="123"/>
    </row>
    <row r="61" spans="1:13" ht="36" customHeight="1">
      <c r="A61" s="121" t="s">
        <v>700</v>
      </c>
      <c r="B61" s="122" t="s">
        <v>701</v>
      </c>
      <c r="C61" s="123"/>
      <c r="D61" s="123"/>
      <c r="E61" s="134"/>
      <c r="F61" s="123"/>
      <c r="G61" s="134"/>
      <c r="H61" s="134"/>
    </row>
    <row r="62" spans="1:13" ht="39" customHeight="1">
      <c r="A62" s="121" t="s">
        <v>702</v>
      </c>
      <c r="B62" s="122" t="s">
        <v>703</v>
      </c>
      <c r="C62" s="123">
        <v>0</v>
      </c>
      <c r="D62" s="123">
        <v>0</v>
      </c>
      <c r="E62" s="134">
        <v>0</v>
      </c>
      <c r="F62" s="123">
        <v>0</v>
      </c>
      <c r="G62" s="134">
        <v>0</v>
      </c>
      <c r="H62" s="134">
        <v>0</v>
      </c>
      <c r="J62" s="136" t="s">
        <v>145</v>
      </c>
      <c r="K62" s="135">
        <v>0</v>
      </c>
      <c r="L62" s="135">
        <v>0</v>
      </c>
      <c r="M62" s="135">
        <v>0</v>
      </c>
    </row>
    <row r="63" spans="1:13" ht="37.5" customHeight="1">
      <c r="A63" s="121" t="s">
        <v>704</v>
      </c>
      <c r="B63" s="122" t="s">
        <v>478</v>
      </c>
      <c r="C63" s="123"/>
      <c r="D63" s="123"/>
      <c r="E63" s="123"/>
      <c r="F63" s="123"/>
      <c r="G63" s="123"/>
      <c r="H63" s="123"/>
      <c r="J63" s="136" t="s">
        <v>747</v>
      </c>
      <c r="K63" s="136">
        <v>0</v>
      </c>
      <c r="L63" s="136">
        <v>0</v>
      </c>
      <c r="M63" s="136">
        <v>0</v>
      </c>
    </row>
    <row r="64" spans="1:13" ht="15.75">
      <c r="A64" s="121" t="s">
        <v>705</v>
      </c>
      <c r="B64" s="122" t="s">
        <v>479</v>
      </c>
      <c r="C64" s="123">
        <v>0</v>
      </c>
      <c r="D64" s="123">
        <v>0</v>
      </c>
      <c r="E64" s="123">
        <v>0</v>
      </c>
      <c r="F64" s="123">
        <v>0</v>
      </c>
      <c r="G64" s="123">
        <v>0</v>
      </c>
      <c r="H64" s="123">
        <v>0</v>
      </c>
      <c r="J64" t="s">
        <v>748</v>
      </c>
      <c r="K64" s="136">
        <v>727.55068000000006</v>
      </c>
      <c r="L64" s="136">
        <v>0</v>
      </c>
      <c r="M64" s="136">
        <v>0</v>
      </c>
    </row>
    <row r="65" spans="1:13" ht="21" customHeight="1">
      <c r="A65" s="121" t="s">
        <v>706</v>
      </c>
      <c r="B65" s="122" t="s">
        <v>707</v>
      </c>
      <c r="C65" s="137"/>
      <c r="D65" s="137"/>
      <c r="E65" s="137"/>
      <c r="F65" s="137"/>
      <c r="G65" s="137"/>
      <c r="H65" s="137"/>
      <c r="J65" t="s">
        <v>749</v>
      </c>
      <c r="K65" s="138">
        <v>9778.9495244999998</v>
      </c>
      <c r="L65" s="138">
        <v>0</v>
      </c>
      <c r="M65" s="138">
        <v>0</v>
      </c>
    </row>
    <row r="66" spans="1:13" ht="21" customHeight="1">
      <c r="A66" s="121" t="s">
        <v>708</v>
      </c>
      <c r="B66" s="122" t="s">
        <v>709</v>
      </c>
      <c r="C66" s="137"/>
      <c r="D66" s="137"/>
      <c r="E66" s="137"/>
      <c r="F66" s="137"/>
      <c r="G66" s="137"/>
      <c r="H66" s="137"/>
      <c r="J66" t="s">
        <v>467</v>
      </c>
      <c r="K66" s="138">
        <v>10506.5002045</v>
      </c>
      <c r="L66" s="138">
        <v>0</v>
      </c>
      <c r="M66" s="138">
        <v>0</v>
      </c>
    </row>
    <row r="67" spans="1:13" ht="18.75">
      <c r="A67" s="139"/>
      <c r="C67" s="141"/>
      <c r="D67" s="141"/>
      <c r="E67" s="141"/>
      <c r="J67" t="s">
        <v>750</v>
      </c>
      <c r="K67" s="138">
        <v>-10506.5002045</v>
      </c>
      <c r="L67" s="138">
        <v>0</v>
      </c>
      <c r="M67" s="138">
        <v>0</v>
      </c>
    </row>
    <row r="68" spans="1:13" ht="18.75">
      <c r="A68" s="139"/>
      <c r="B68" s="117" t="str">
        <f>'Смета, Таблица 5.1'!B102</f>
        <v>Бухгалтер</v>
      </c>
      <c r="C68" s="141"/>
      <c r="D68" s="141"/>
      <c r="E68" s="141" t="str">
        <f>'Смета, Таблица 5.1'!G102</f>
        <v>Сергеева Д.М.</v>
      </c>
      <c r="K68" s="138"/>
      <c r="L68" s="138"/>
      <c r="M68" s="138"/>
    </row>
    <row r="69" spans="1:13" ht="18.75">
      <c r="A69" s="139"/>
      <c r="C69" s="141"/>
      <c r="D69" s="141"/>
      <c r="E69" s="141"/>
      <c r="I69" s="138"/>
      <c r="J69" s="138"/>
      <c r="K69" s="138"/>
    </row>
    <row r="70" spans="1:13" ht="18.75">
      <c r="A70" s="139"/>
      <c r="C70" s="141"/>
      <c r="D70" s="141"/>
      <c r="E70" s="141"/>
      <c r="I70" s="138"/>
      <c r="J70" s="138"/>
      <c r="K70" s="138"/>
    </row>
    <row r="71" spans="1:13" ht="18.75">
      <c r="A71" s="139"/>
      <c r="C71" s="141"/>
      <c r="D71" s="141"/>
      <c r="E71" s="141"/>
      <c r="I71" s="138"/>
      <c r="J71" s="138"/>
      <c r="K71" s="138"/>
    </row>
    <row r="72" spans="1:13" ht="18.75">
      <c r="A72" s="139"/>
      <c r="C72" s="141"/>
      <c r="D72" s="141"/>
      <c r="E72" s="141"/>
      <c r="I72" s="138"/>
      <c r="J72" s="138"/>
      <c r="K72" s="138"/>
    </row>
    <row r="73" spans="1:13" ht="18.75">
      <c r="A73" s="139"/>
      <c r="C73" s="141"/>
      <c r="D73" s="141"/>
      <c r="E73" s="141"/>
      <c r="I73" s="138"/>
      <c r="J73" s="138"/>
      <c r="K73" s="138"/>
    </row>
    <row r="74" spans="1:13" ht="18.75">
      <c r="A74" s="139"/>
      <c r="C74" s="141"/>
      <c r="D74" s="141"/>
      <c r="E74" s="141"/>
      <c r="I74" s="138"/>
      <c r="J74" s="138"/>
      <c r="K74" s="138"/>
    </row>
    <row r="75" spans="1:13" ht="18.75">
      <c r="A75" s="139"/>
      <c r="C75" s="141"/>
      <c r="D75" s="141"/>
      <c r="E75" s="141"/>
      <c r="I75" s="138"/>
      <c r="J75" s="138"/>
      <c r="K75" s="138"/>
    </row>
    <row r="76" spans="1:13" ht="18.75">
      <c r="A76" s="139"/>
      <c r="C76" s="141"/>
      <c r="D76" s="141"/>
      <c r="E76" s="141"/>
      <c r="I76" s="138"/>
      <c r="J76" s="138"/>
      <c r="K76" s="138"/>
    </row>
    <row r="77" spans="1:13" ht="18.75">
      <c r="A77" s="139"/>
      <c r="C77" s="141"/>
      <c r="D77" s="141"/>
      <c r="E77" s="141"/>
      <c r="I77" s="138"/>
      <c r="J77" s="138"/>
      <c r="K77" s="138"/>
    </row>
    <row r="78" spans="1:13" ht="18.75">
      <c r="A78" s="139"/>
      <c r="C78" s="141"/>
      <c r="D78" s="141"/>
      <c r="E78" s="141"/>
      <c r="I78" s="138"/>
      <c r="J78" s="138"/>
      <c r="K78" s="138"/>
    </row>
    <row r="79" spans="1:13" ht="18.75">
      <c r="A79" s="139"/>
      <c r="C79" s="141"/>
      <c r="D79" s="141"/>
      <c r="E79" s="141"/>
      <c r="I79" s="138"/>
      <c r="J79" s="138"/>
      <c r="K79" s="138"/>
    </row>
    <row r="80" spans="1:13" ht="18.75">
      <c r="A80" s="139"/>
      <c r="C80" s="141"/>
      <c r="D80" s="141"/>
      <c r="E80" s="141"/>
      <c r="I80" s="138"/>
      <c r="J80" s="138"/>
      <c r="K80" s="138"/>
    </row>
    <row r="81" spans="1:9" ht="69" customHeight="1">
      <c r="A81" s="643"/>
      <c r="B81" s="643"/>
      <c r="C81" s="643"/>
      <c r="D81" s="643"/>
      <c r="E81" s="643"/>
    </row>
    <row r="82" spans="1:9" ht="18.75">
      <c r="A82" s="142"/>
    </row>
    <row r="83" spans="1:9">
      <c r="A83" s="643"/>
      <c r="B83" s="643"/>
      <c r="C83" s="643"/>
      <c r="D83" s="643"/>
      <c r="E83" s="643"/>
    </row>
    <row r="84" spans="1:9" ht="18.75">
      <c r="A84" s="152"/>
      <c r="B84" s="152"/>
      <c r="C84" s="152"/>
      <c r="D84" s="152"/>
      <c r="E84" s="152"/>
    </row>
    <row r="85" spans="1:9" ht="18.75">
      <c r="A85" s="152"/>
      <c r="B85" s="152"/>
      <c r="C85" s="152"/>
      <c r="D85" s="152"/>
      <c r="E85" s="152"/>
    </row>
    <row r="86" spans="1:9" ht="18.75">
      <c r="A86" s="152"/>
      <c r="B86" s="152"/>
      <c r="C86" s="152"/>
      <c r="D86" s="152"/>
      <c r="E86" s="152"/>
    </row>
    <row r="87" spans="1:9" ht="18.75">
      <c r="A87" s="691" t="s">
        <v>710</v>
      </c>
      <c r="B87" s="691"/>
      <c r="C87" s="691"/>
      <c r="D87" s="691"/>
      <c r="E87" s="691"/>
    </row>
    <row r="88" spans="1:9" ht="18.75">
      <c r="A88" s="152"/>
      <c r="B88" s="152"/>
      <c r="C88" s="152"/>
      <c r="D88" s="152"/>
      <c r="E88" s="152"/>
    </row>
    <row r="89" spans="1:9" ht="18.75">
      <c r="A89" s="120"/>
      <c r="B89" s="120"/>
      <c r="C89" s="120"/>
      <c r="D89" s="120"/>
      <c r="E89" s="120" t="s">
        <v>516</v>
      </c>
    </row>
    <row r="90" spans="1:9" ht="157.5">
      <c r="A90" s="24" t="s">
        <v>711</v>
      </c>
      <c r="B90" s="31" t="s">
        <v>712</v>
      </c>
      <c r="C90" s="24" t="s">
        <v>83</v>
      </c>
      <c r="D90" s="24" t="s">
        <v>740</v>
      </c>
      <c r="E90" s="31" t="s">
        <v>713</v>
      </c>
    </row>
    <row r="91" spans="1:9" ht="15.75">
      <c r="A91" s="25">
        <v>1</v>
      </c>
      <c r="B91" s="28">
        <v>2</v>
      </c>
      <c r="C91" s="28">
        <v>3</v>
      </c>
      <c r="D91" s="28">
        <v>4</v>
      </c>
      <c r="E91" s="28">
        <v>5</v>
      </c>
    </row>
    <row r="92" spans="1:9" ht="15.75">
      <c r="A92" s="489" t="s">
        <v>497</v>
      </c>
      <c r="B92" s="41" t="s">
        <v>714</v>
      </c>
      <c r="C92" s="99">
        <v>0</v>
      </c>
      <c r="D92" s="99">
        <v>0</v>
      </c>
      <c r="E92" s="99">
        <v>0</v>
      </c>
    </row>
    <row r="93" spans="1:9" ht="15.75">
      <c r="A93" s="25" t="s">
        <v>88</v>
      </c>
      <c r="B93" s="128" t="s">
        <v>715</v>
      </c>
      <c r="C93" s="99">
        <v>0</v>
      </c>
      <c r="D93" s="99">
        <v>0</v>
      </c>
      <c r="E93" s="99">
        <v>0</v>
      </c>
      <c r="H93" s="78"/>
      <c r="I93" s="78"/>
    </row>
    <row r="94" spans="1:9" ht="15.75">
      <c r="A94" s="25" t="s">
        <v>502</v>
      </c>
      <c r="B94" s="128" t="s">
        <v>615</v>
      </c>
      <c r="C94" s="99">
        <v>0</v>
      </c>
      <c r="D94" s="99">
        <v>0</v>
      </c>
      <c r="E94" s="99">
        <v>0</v>
      </c>
    </row>
    <row r="95" spans="1:9" ht="31.5" customHeight="1">
      <c r="A95" s="489" t="s">
        <v>512</v>
      </c>
      <c r="B95" s="41" t="s">
        <v>716</v>
      </c>
      <c r="C95" s="99">
        <v>0</v>
      </c>
      <c r="D95" s="99">
        <v>0</v>
      </c>
      <c r="E95" s="99">
        <v>0</v>
      </c>
    </row>
    <row r="96" spans="1:9" ht="15.75">
      <c r="A96" s="489" t="s">
        <v>538</v>
      </c>
      <c r="B96" s="41" t="s">
        <v>717</v>
      </c>
      <c r="C96" s="99">
        <v>0</v>
      </c>
      <c r="D96" s="99">
        <v>0</v>
      </c>
      <c r="E96" s="99">
        <v>0</v>
      </c>
    </row>
    <row r="97" spans="1:9" ht="15.75">
      <c r="A97" s="25" t="s">
        <v>125</v>
      </c>
      <c r="B97" s="131" t="s">
        <v>718</v>
      </c>
      <c r="C97" s="99">
        <v>0</v>
      </c>
      <c r="D97" s="99">
        <v>0</v>
      </c>
      <c r="E97" s="99">
        <v>0</v>
      </c>
    </row>
    <row r="98" spans="1:9" ht="15.75">
      <c r="A98" s="25" t="s">
        <v>619</v>
      </c>
      <c r="B98" s="131" t="s">
        <v>628</v>
      </c>
      <c r="C98" s="99">
        <v>0</v>
      </c>
      <c r="D98" s="99">
        <v>0</v>
      </c>
      <c r="E98" s="99">
        <v>0</v>
      </c>
    </row>
    <row r="99" spans="1:9" ht="15.75">
      <c r="A99" s="25" t="s">
        <v>719</v>
      </c>
      <c r="B99" s="41" t="s">
        <v>630</v>
      </c>
      <c r="C99" s="28"/>
      <c r="D99" s="145"/>
      <c r="E99" s="28"/>
    </row>
    <row r="100" spans="1:9" ht="47.85" customHeight="1">
      <c r="A100" s="489" t="s">
        <v>540</v>
      </c>
      <c r="B100" s="41" t="s">
        <v>721</v>
      </c>
      <c r="C100" s="99">
        <v>0</v>
      </c>
      <c r="D100" s="99">
        <v>0</v>
      </c>
      <c r="E100" s="99">
        <v>0</v>
      </c>
      <c r="H100" s="136">
        <v>0</v>
      </c>
      <c r="I100" s="136">
        <v>0</v>
      </c>
    </row>
    <row r="101" spans="1:9" ht="31.5">
      <c r="A101" s="489" t="s">
        <v>556</v>
      </c>
      <c r="B101" s="41" t="s">
        <v>722</v>
      </c>
      <c r="C101" s="28"/>
      <c r="D101" s="144"/>
      <c r="E101" s="28"/>
    </row>
    <row r="102" spans="1:9" ht="15.75">
      <c r="A102" s="25" t="s">
        <v>558</v>
      </c>
      <c r="B102" s="41" t="s">
        <v>723</v>
      </c>
      <c r="C102" s="28"/>
      <c r="D102" s="145"/>
      <c r="E102" s="28"/>
    </row>
    <row r="103" spans="1:9" ht="15.75">
      <c r="A103" s="25" t="s">
        <v>559</v>
      </c>
      <c r="B103" s="41" t="s">
        <v>724</v>
      </c>
      <c r="C103" s="28"/>
      <c r="D103" s="146"/>
      <c r="E103" s="28"/>
    </row>
    <row r="104" spans="1:9" ht="15.75">
      <c r="A104" s="25" t="s">
        <v>561</v>
      </c>
      <c r="B104" s="41" t="s">
        <v>725</v>
      </c>
      <c r="C104" s="28"/>
      <c r="D104" s="146"/>
      <c r="E104" s="28"/>
    </row>
    <row r="105" spans="1:9" ht="31.5">
      <c r="A105" s="25" t="s">
        <v>563</v>
      </c>
      <c r="B105" s="41" t="s">
        <v>726</v>
      </c>
      <c r="C105" s="28"/>
      <c r="D105" s="144"/>
      <c r="E105" s="28"/>
    </row>
    <row r="106" spans="1:9" ht="31.5">
      <c r="A106" s="25" t="s">
        <v>564</v>
      </c>
      <c r="B106" s="41" t="s">
        <v>727</v>
      </c>
      <c r="C106" s="28"/>
      <c r="D106" s="145"/>
      <c r="E106" s="28"/>
    </row>
    <row r="107" spans="1:9" ht="15.75">
      <c r="A107" s="25" t="s">
        <v>566</v>
      </c>
      <c r="B107" s="41" t="s">
        <v>728</v>
      </c>
      <c r="C107" s="28"/>
      <c r="D107" s="145"/>
      <c r="E107" s="28"/>
    </row>
    <row r="108" spans="1:9" ht="15.75">
      <c r="A108" s="489" t="s">
        <v>597</v>
      </c>
      <c r="B108" s="41" t="s">
        <v>729</v>
      </c>
      <c r="C108" s="28"/>
      <c r="D108" s="146"/>
      <c r="E108" s="28"/>
    </row>
    <row r="109" spans="1:9" ht="15.75">
      <c r="A109" s="489" t="s">
        <v>599</v>
      </c>
      <c r="B109" s="41" t="s">
        <v>730</v>
      </c>
      <c r="C109" s="28"/>
      <c r="D109" s="147"/>
      <c r="E109" s="24"/>
    </row>
    <row r="110" spans="1:9" ht="15.75">
      <c r="A110" s="489" t="s">
        <v>631</v>
      </c>
      <c r="B110" s="41" t="s">
        <v>731</v>
      </c>
      <c r="C110" s="28"/>
      <c r="D110" s="147"/>
      <c r="E110" s="24"/>
    </row>
    <row r="111" spans="1:9" ht="15.75">
      <c r="A111" s="489" t="s">
        <v>636</v>
      </c>
      <c r="B111" s="41" t="s">
        <v>732</v>
      </c>
      <c r="C111" s="28"/>
      <c r="D111" s="145"/>
      <c r="E111" s="28"/>
    </row>
    <row r="112" spans="1:9" ht="15.75">
      <c r="A112" s="489" t="s">
        <v>638</v>
      </c>
      <c r="B112" s="41" t="s">
        <v>733</v>
      </c>
      <c r="C112" s="99">
        <v>0</v>
      </c>
      <c r="D112" s="99">
        <v>0</v>
      </c>
      <c r="E112" s="99">
        <v>0</v>
      </c>
    </row>
    <row r="113" spans="1:7" ht="15.75">
      <c r="A113" s="25" t="s">
        <v>640</v>
      </c>
      <c r="B113" s="148" t="s">
        <v>734</v>
      </c>
      <c r="C113" s="99">
        <v>0</v>
      </c>
      <c r="D113" s="99">
        <v>0</v>
      </c>
      <c r="E113" s="99">
        <v>0</v>
      </c>
    </row>
    <row r="114" spans="1:7" ht="15.75" hidden="1">
      <c r="A114" s="143" t="s">
        <v>641</v>
      </c>
      <c r="B114" s="148" t="s">
        <v>751</v>
      </c>
      <c r="C114" s="99">
        <v>0</v>
      </c>
      <c r="D114" s="99">
        <v>0</v>
      </c>
      <c r="E114" s="99">
        <v>0</v>
      </c>
    </row>
    <row r="115" spans="1:7" ht="15.75">
      <c r="A115" s="143" t="s">
        <v>737</v>
      </c>
      <c r="B115" s="148"/>
      <c r="C115" s="28"/>
      <c r="D115" s="145"/>
      <c r="E115" s="28"/>
    </row>
    <row r="116" spans="1:7" ht="15.75">
      <c r="A116" s="127"/>
      <c r="B116" s="41" t="s">
        <v>738</v>
      </c>
      <c r="C116" s="99">
        <v>0</v>
      </c>
      <c r="D116" s="99">
        <v>0</v>
      </c>
      <c r="E116" s="99">
        <v>0</v>
      </c>
    </row>
    <row r="117" spans="1:7" ht="18.75">
      <c r="A117" s="139"/>
      <c r="D117" s="149"/>
    </row>
    <row r="120" spans="1:7" ht="15.75">
      <c r="B120" s="72" t="str">
        <f>'Смета, Таблица 5.1'!B102</f>
        <v>Бухгалтер</v>
      </c>
      <c r="D120" s="150" t="str">
        <f>'Смета, Таблица 5.1'!G102</f>
        <v>Сергеева Д.М.</v>
      </c>
      <c r="F120" s="150"/>
      <c r="G120" s="150"/>
    </row>
  </sheetData>
  <mergeCells count="7">
    <mergeCell ref="A87:E87"/>
    <mergeCell ref="A1:F1"/>
    <mergeCell ref="A2:E2"/>
    <mergeCell ref="A4:E4"/>
    <mergeCell ref="A5:E5"/>
    <mergeCell ref="A81:E81"/>
    <mergeCell ref="A83:E83"/>
  </mergeCells>
  <pageMargins left="1.1023622047244095" right="0.31496062992125984" top="0.59055118110236227" bottom="0.55118110236220474" header="0.19685039370078741" footer="0.15748031496062992"/>
  <pageSetup paperSize="9" scale="52" fitToWidth="0" fitToHeight="0" orientation="portrait" r:id="rId1"/>
  <headerFooter alignWithMargins="0"/>
  <rowBreaks count="1" manualBreakCount="1">
    <brk id="82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MJ122"/>
  <sheetViews>
    <sheetView topLeftCell="A93" workbookViewId="0">
      <selection sqref="A1:H122"/>
    </sheetView>
  </sheetViews>
  <sheetFormatPr defaultRowHeight="15"/>
  <cols>
    <col min="1" max="1" width="7.25" style="20" customWidth="1"/>
    <col min="2" max="2" width="48.375" style="117" customWidth="1"/>
    <col min="3" max="5" width="10" style="119" customWidth="1"/>
    <col min="6" max="7" width="10" style="20" customWidth="1"/>
    <col min="8" max="8" width="11.5" style="20" customWidth="1"/>
    <col min="9" max="9" width="12.375" style="20" customWidth="1"/>
    <col min="10" max="10" width="12.25" style="20" customWidth="1"/>
    <col min="11" max="11" width="13.375" style="20" customWidth="1"/>
    <col min="12" max="12" width="9.875" style="20" customWidth="1"/>
    <col min="13" max="13" width="10.75" style="20" customWidth="1"/>
    <col min="14" max="14" width="9.625" style="20" customWidth="1"/>
    <col min="15" max="15" width="10" style="20" customWidth="1"/>
    <col min="16" max="1024" width="8.125" style="20" customWidth="1"/>
  </cols>
  <sheetData>
    <row r="1" spans="1:8" ht="18.75">
      <c r="A1" s="692" t="s">
        <v>752</v>
      </c>
      <c r="B1" s="692"/>
      <c r="C1" s="692"/>
      <c r="D1" s="692"/>
      <c r="E1" s="692"/>
      <c r="F1" s="692"/>
      <c r="G1" s="692"/>
      <c r="H1" s="692"/>
    </row>
    <row r="2" spans="1:8" ht="18.75">
      <c r="A2" s="684" t="s">
        <v>1145</v>
      </c>
      <c r="B2" s="684"/>
      <c r="C2" s="684"/>
      <c r="D2" s="684"/>
      <c r="E2" s="684"/>
      <c r="F2" s="684"/>
      <c r="G2" s="684"/>
      <c r="H2" s="684"/>
    </row>
    <row r="4" spans="1:8" ht="18.75">
      <c r="A4" s="685" t="s">
        <v>609</v>
      </c>
      <c r="B4" s="685"/>
      <c r="C4" s="685"/>
      <c r="D4" s="685"/>
      <c r="E4" s="685"/>
      <c r="F4" s="685"/>
      <c r="G4" s="685"/>
      <c r="H4" s="685"/>
    </row>
    <row r="5" spans="1:8" ht="18.75">
      <c r="A5" s="686" t="s">
        <v>516</v>
      </c>
      <c r="B5" s="686"/>
      <c r="C5" s="686"/>
      <c r="D5" s="686"/>
      <c r="E5" s="686"/>
      <c r="F5" s="686"/>
      <c r="G5" s="686"/>
      <c r="H5" s="686"/>
    </row>
    <row r="6" spans="1:8" ht="48.75" customHeight="1">
      <c r="A6" s="24" t="s">
        <v>610</v>
      </c>
      <c r="B6" s="31" t="s">
        <v>81</v>
      </c>
      <c r="C6" s="459" t="s">
        <v>1133</v>
      </c>
      <c r="D6" s="488" t="s">
        <v>1110</v>
      </c>
      <c r="E6" s="488" t="s">
        <v>1035</v>
      </c>
      <c r="F6" s="488" t="s">
        <v>1036</v>
      </c>
      <c r="G6" s="488" t="s">
        <v>1037</v>
      </c>
      <c r="H6" s="488" t="s">
        <v>1135</v>
      </c>
    </row>
    <row r="7" spans="1:8" ht="15.75">
      <c r="A7" s="25">
        <v>1</v>
      </c>
      <c r="B7" s="28">
        <v>2</v>
      </c>
      <c r="C7" s="83">
        <v>3</v>
      </c>
      <c r="D7" s="83">
        <v>4</v>
      </c>
      <c r="E7" s="83">
        <v>5</v>
      </c>
      <c r="F7" s="83">
        <v>6</v>
      </c>
      <c r="G7" s="83">
        <v>7</v>
      </c>
      <c r="H7" s="83">
        <v>8</v>
      </c>
    </row>
    <row r="8" spans="1:8" ht="54" customHeight="1">
      <c r="A8" s="121" t="s">
        <v>611</v>
      </c>
      <c r="B8" s="354" t="s">
        <v>612</v>
      </c>
      <c r="C8" s="413">
        <f t="shared" ref="C8:G8" si="0">C9+C12+C13+C16+C20+C21+C25+C29+C30+C33+C34+C35+C36+C37+C38+C39+C40+C28</f>
        <v>102905</v>
      </c>
      <c r="D8" s="413">
        <f t="shared" si="0"/>
        <v>107021.2</v>
      </c>
      <c r="E8" s="413">
        <f t="shared" si="0"/>
        <v>111302.048</v>
      </c>
      <c r="F8" s="413">
        <f t="shared" si="0"/>
        <v>115754.12991999999</v>
      </c>
      <c r="G8" s="413">
        <f t="shared" si="0"/>
        <v>120384.2951168</v>
      </c>
      <c r="H8" s="413">
        <f>H9+H12+H13+H16+H20+H21+H25+H29+H30+H33+H34+H35+H36+H37+H38+H39+H40</f>
        <v>125199.666921472</v>
      </c>
    </row>
    <row r="9" spans="1:8" ht="15.75">
      <c r="A9" s="124" t="s">
        <v>497</v>
      </c>
      <c r="B9" s="357" t="s">
        <v>613</v>
      </c>
      <c r="C9" s="378">
        <f t="shared" ref="C9:H9" si="1">C10+C11</f>
        <v>0</v>
      </c>
      <c r="D9" s="378">
        <f t="shared" si="1"/>
        <v>0</v>
      </c>
      <c r="E9" s="378">
        <f t="shared" si="1"/>
        <v>0</v>
      </c>
      <c r="F9" s="378">
        <f t="shared" si="1"/>
        <v>0</v>
      </c>
      <c r="G9" s="378">
        <f t="shared" si="1"/>
        <v>0</v>
      </c>
      <c r="H9" s="378">
        <f t="shared" si="1"/>
        <v>0</v>
      </c>
    </row>
    <row r="10" spans="1:8" ht="15.75">
      <c r="A10" s="25" t="s">
        <v>88</v>
      </c>
      <c r="B10" s="358" t="s">
        <v>614</v>
      </c>
      <c r="C10" s="407"/>
      <c r="D10" s="407"/>
      <c r="E10" s="407"/>
      <c r="F10" s="407"/>
      <c r="G10" s="407"/>
      <c r="H10" s="407"/>
    </row>
    <row r="11" spans="1:8" ht="15.75">
      <c r="A11" s="25" t="s">
        <v>502</v>
      </c>
      <c r="B11" s="358" t="s">
        <v>615</v>
      </c>
      <c r="C11" s="407"/>
      <c r="D11" s="407"/>
      <c r="E11" s="407"/>
      <c r="F11" s="407"/>
      <c r="G11" s="407"/>
      <c r="H11" s="407"/>
    </row>
    <row r="12" spans="1:8" ht="15.75">
      <c r="A12" s="124" t="s">
        <v>512</v>
      </c>
      <c r="B12" s="357" t="s">
        <v>741</v>
      </c>
      <c r="C12" s="378">
        <v>0</v>
      </c>
      <c r="D12" s="378">
        <v>0</v>
      </c>
      <c r="E12" s="378">
        <v>0</v>
      </c>
      <c r="F12" s="378">
        <v>0</v>
      </c>
      <c r="G12" s="378">
        <v>0</v>
      </c>
      <c r="H12" s="378">
        <v>0</v>
      </c>
    </row>
    <row r="13" spans="1:8" s="130" customFormat="1" ht="32.85" customHeight="1">
      <c r="A13" s="124" t="s">
        <v>538</v>
      </c>
      <c r="B13" s="357" t="s">
        <v>617</v>
      </c>
      <c r="C13" s="418">
        <v>0</v>
      </c>
      <c r="D13" s="418">
        <v>0</v>
      </c>
      <c r="E13" s="418">
        <f>D13*1.05</f>
        <v>0</v>
      </c>
      <c r="F13" s="418">
        <f>E13*1.05</f>
        <v>0</v>
      </c>
      <c r="G13" s="418">
        <f>F13*1.05</f>
        <v>0</v>
      </c>
      <c r="H13" s="418">
        <f>G13*1.05</f>
        <v>0</v>
      </c>
    </row>
    <row r="14" spans="1:8" ht="15.75" hidden="1">
      <c r="A14" s="127" t="s">
        <v>125</v>
      </c>
      <c r="B14" s="359" t="s">
        <v>618</v>
      </c>
      <c r="C14" s="407"/>
      <c r="D14" s="418">
        <v>0</v>
      </c>
      <c r="E14" s="419">
        <v>0</v>
      </c>
      <c r="F14" s="419">
        <v>0</v>
      </c>
      <c r="G14" s="419">
        <v>0</v>
      </c>
      <c r="H14" s="419">
        <v>0</v>
      </c>
    </row>
    <row r="15" spans="1:8" ht="24.75" hidden="1" customHeight="1">
      <c r="A15" s="127" t="s">
        <v>619</v>
      </c>
      <c r="B15" s="359" t="s">
        <v>620</v>
      </c>
      <c r="C15" s="407"/>
      <c r="D15" s="418">
        <v>0</v>
      </c>
      <c r="E15" s="419">
        <v>0</v>
      </c>
      <c r="F15" s="419">
        <v>0</v>
      </c>
      <c r="G15" s="419">
        <v>0</v>
      </c>
      <c r="H15" s="419">
        <v>0</v>
      </c>
    </row>
    <row r="16" spans="1:8" s="130" customFormat="1" ht="15.75">
      <c r="A16" s="124" t="s">
        <v>540</v>
      </c>
      <c r="B16" s="357" t="s">
        <v>742</v>
      </c>
      <c r="C16" s="419">
        <v>0</v>
      </c>
      <c r="D16" s="418">
        <v>0</v>
      </c>
      <c r="E16" s="419">
        <v>0</v>
      </c>
      <c r="F16" s="419">
        <v>0</v>
      </c>
      <c r="G16" s="419">
        <v>0</v>
      </c>
      <c r="H16" s="419">
        <v>0</v>
      </c>
    </row>
    <row r="17" spans="1:8" ht="15.75" hidden="1">
      <c r="A17" s="127" t="s">
        <v>542</v>
      </c>
      <c r="B17" s="131" t="s">
        <v>618</v>
      </c>
      <c r="C17" s="129"/>
      <c r="D17" s="418">
        <v>0</v>
      </c>
      <c r="E17" s="126">
        <v>0</v>
      </c>
      <c r="F17" s="126">
        <v>0</v>
      </c>
      <c r="G17" s="126">
        <v>0</v>
      </c>
      <c r="H17" s="126">
        <v>0</v>
      </c>
    </row>
    <row r="18" spans="1:8" ht="17.25" hidden="1" customHeight="1">
      <c r="A18" s="127" t="s">
        <v>544</v>
      </c>
      <c r="B18" s="131" t="s">
        <v>620</v>
      </c>
      <c r="C18" s="129"/>
      <c r="D18" s="418">
        <v>0</v>
      </c>
      <c r="E18" s="126">
        <v>0</v>
      </c>
      <c r="F18" s="126">
        <v>0</v>
      </c>
      <c r="G18" s="126">
        <v>0</v>
      </c>
      <c r="H18" s="126">
        <v>0</v>
      </c>
    </row>
    <row r="19" spans="1:8" s="130" customFormat="1" ht="15.75">
      <c r="A19" s="124" t="s">
        <v>556</v>
      </c>
      <c r="B19" s="125" t="s">
        <v>743</v>
      </c>
      <c r="C19" s="126">
        <v>0</v>
      </c>
      <c r="D19" s="418">
        <v>0</v>
      </c>
      <c r="E19" s="126">
        <v>0</v>
      </c>
      <c r="F19" s="126">
        <v>0</v>
      </c>
      <c r="G19" s="126">
        <v>0</v>
      </c>
      <c r="H19" s="126">
        <v>0</v>
      </c>
    </row>
    <row r="20" spans="1:8" s="130" customFormat="1" ht="34.9" customHeight="1">
      <c r="A20" s="124" t="s">
        <v>597</v>
      </c>
      <c r="B20" s="125" t="s">
        <v>744</v>
      </c>
      <c r="C20" s="126">
        <v>0</v>
      </c>
      <c r="D20" s="418">
        <v>0</v>
      </c>
      <c r="E20" s="126">
        <v>0</v>
      </c>
      <c r="F20" s="126">
        <v>0</v>
      </c>
      <c r="G20" s="126">
        <v>0</v>
      </c>
      <c r="H20" s="126">
        <v>0</v>
      </c>
    </row>
    <row r="21" spans="1:8" s="130" customFormat="1" ht="15.75">
      <c r="A21" s="124" t="s">
        <v>599</v>
      </c>
      <c r="B21" s="125" t="s">
        <v>624</v>
      </c>
      <c r="C21" s="126">
        <v>0</v>
      </c>
      <c r="D21" s="418">
        <v>0</v>
      </c>
      <c r="E21" s="126">
        <v>0</v>
      </c>
      <c r="F21" s="126">
        <v>0</v>
      </c>
      <c r="G21" s="126">
        <v>0</v>
      </c>
      <c r="H21" s="126">
        <v>0</v>
      </c>
    </row>
    <row r="22" spans="1:8" ht="15.75">
      <c r="A22" s="25" t="s">
        <v>625</v>
      </c>
      <c r="B22" s="131" t="s">
        <v>626</v>
      </c>
      <c r="C22" s="129">
        <v>0</v>
      </c>
      <c r="D22" s="418">
        <v>0</v>
      </c>
      <c r="E22" s="129">
        <v>0</v>
      </c>
      <c r="F22" s="129">
        <v>0</v>
      </c>
      <c r="G22" s="129">
        <v>0</v>
      </c>
      <c r="H22" s="129">
        <v>0</v>
      </c>
    </row>
    <row r="23" spans="1:8" ht="15.75">
      <c r="A23" s="25" t="s">
        <v>627</v>
      </c>
      <c r="B23" s="131" t="s">
        <v>628</v>
      </c>
      <c r="C23" s="129">
        <v>0</v>
      </c>
      <c r="D23" s="418">
        <v>0</v>
      </c>
      <c r="E23" s="129">
        <v>0</v>
      </c>
      <c r="F23" s="129">
        <v>0</v>
      </c>
      <c r="G23" s="129">
        <v>0</v>
      </c>
      <c r="H23" s="129">
        <v>0</v>
      </c>
    </row>
    <row r="24" spans="1:8" ht="15.75" hidden="1">
      <c r="A24" s="127" t="s">
        <v>629</v>
      </c>
      <c r="B24" s="41" t="s">
        <v>630</v>
      </c>
      <c r="C24" s="129"/>
      <c r="D24" s="418">
        <v>0</v>
      </c>
      <c r="E24" s="126">
        <v>0</v>
      </c>
      <c r="F24" s="126">
        <v>0</v>
      </c>
      <c r="G24" s="126">
        <v>0</v>
      </c>
      <c r="H24" s="126">
        <v>0</v>
      </c>
    </row>
    <row r="25" spans="1:8" s="130" customFormat="1" ht="15.75">
      <c r="A25" s="124" t="s">
        <v>631</v>
      </c>
      <c r="B25" s="125" t="s">
        <v>632</v>
      </c>
      <c r="C25" s="126">
        <v>0</v>
      </c>
      <c r="D25" s="418">
        <v>0</v>
      </c>
      <c r="E25" s="126">
        <v>0</v>
      </c>
      <c r="F25" s="126">
        <v>0</v>
      </c>
      <c r="G25" s="126">
        <v>0</v>
      </c>
      <c r="H25" s="126">
        <v>0</v>
      </c>
    </row>
    <row r="26" spans="1:8" s="130" customFormat="1" ht="15.75">
      <c r="A26" s="124"/>
      <c r="B26" s="125" t="s">
        <v>633</v>
      </c>
      <c r="C26" s="126">
        <v>0</v>
      </c>
      <c r="D26" s="126">
        <v>0</v>
      </c>
      <c r="E26" s="126">
        <v>0</v>
      </c>
      <c r="F26" s="126">
        <v>0</v>
      </c>
      <c r="G26" s="126">
        <v>0</v>
      </c>
      <c r="H26" s="126">
        <v>0</v>
      </c>
    </row>
    <row r="27" spans="1:8" s="130" customFormat="1" ht="15.75">
      <c r="A27" s="124"/>
      <c r="B27" s="125" t="s">
        <v>634</v>
      </c>
      <c r="C27" s="126">
        <v>0</v>
      </c>
      <c r="D27" s="126">
        <v>0</v>
      </c>
      <c r="E27" s="126">
        <v>0</v>
      </c>
      <c r="F27" s="126">
        <v>0</v>
      </c>
      <c r="G27" s="126">
        <v>0</v>
      </c>
      <c r="H27" s="126">
        <v>0</v>
      </c>
    </row>
    <row r="28" spans="1:8" s="130" customFormat="1" ht="15.75">
      <c r="A28" s="124"/>
      <c r="B28" s="125" t="s">
        <v>720</v>
      </c>
      <c r="C28" s="126">
        <v>0</v>
      </c>
      <c r="D28" s="126">
        <v>0</v>
      </c>
      <c r="E28" s="126">
        <v>0</v>
      </c>
      <c r="F28" s="126">
        <v>0</v>
      </c>
      <c r="G28" s="126">
        <v>0</v>
      </c>
      <c r="H28" s="126">
        <v>0</v>
      </c>
    </row>
    <row r="29" spans="1:8" s="130" customFormat="1" ht="30.75" customHeight="1">
      <c r="A29" s="124" t="s">
        <v>636</v>
      </c>
      <c r="B29" s="125" t="s">
        <v>637</v>
      </c>
      <c r="C29" s="126"/>
      <c r="D29" s="126"/>
      <c r="E29" s="126"/>
      <c r="F29" s="126"/>
      <c r="G29" s="126"/>
      <c r="H29" s="126"/>
    </row>
    <row r="30" spans="1:8" s="130" customFormat="1" ht="47.25">
      <c r="A30" s="124" t="s">
        <v>638</v>
      </c>
      <c r="B30" s="125" t="s">
        <v>639</v>
      </c>
      <c r="C30" s="126">
        <v>0</v>
      </c>
      <c r="D30" s="418">
        <v>0</v>
      </c>
      <c r="E30" s="126">
        <v>0</v>
      </c>
      <c r="F30" s="126">
        <v>0</v>
      </c>
      <c r="G30" s="126">
        <v>0</v>
      </c>
      <c r="H30" s="126">
        <v>0</v>
      </c>
    </row>
    <row r="31" spans="1:8" ht="15.75">
      <c r="A31" s="25" t="s">
        <v>640</v>
      </c>
      <c r="B31" s="131" t="s">
        <v>618</v>
      </c>
      <c r="C31" s="129">
        <v>0</v>
      </c>
      <c r="D31" s="418">
        <v>0</v>
      </c>
      <c r="E31" s="126">
        <v>0</v>
      </c>
      <c r="F31" s="126">
        <v>0</v>
      </c>
      <c r="G31" s="126">
        <v>0</v>
      </c>
      <c r="H31" s="126">
        <v>0</v>
      </c>
    </row>
    <row r="32" spans="1:8" ht="15.75">
      <c r="A32" s="25" t="s">
        <v>641</v>
      </c>
      <c r="B32" s="131" t="s">
        <v>620</v>
      </c>
      <c r="C32" s="129">
        <v>0</v>
      </c>
      <c r="D32" s="418">
        <v>0</v>
      </c>
      <c r="E32" s="126">
        <v>0</v>
      </c>
      <c r="F32" s="126">
        <v>0</v>
      </c>
      <c r="G32" s="126">
        <v>0</v>
      </c>
      <c r="H32" s="126">
        <v>0</v>
      </c>
    </row>
    <row r="33" spans="1:8" s="130" customFormat="1" ht="63" hidden="1">
      <c r="A33" s="124" t="s">
        <v>642</v>
      </c>
      <c r="B33" s="125" t="s">
        <v>643</v>
      </c>
      <c r="C33" s="126">
        <v>0</v>
      </c>
      <c r="D33" s="418">
        <v>0</v>
      </c>
      <c r="E33" s="126">
        <v>0</v>
      </c>
      <c r="F33" s="126">
        <v>0</v>
      </c>
      <c r="G33" s="126">
        <v>0</v>
      </c>
      <c r="H33" s="126">
        <v>0</v>
      </c>
    </row>
    <row r="34" spans="1:8" s="130" customFormat="1" ht="94.5" hidden="1">
      <c r="A34" s="124" t="s">
        <v>644</v>
      </c>
      <c r="B34" s="125" t="s">
        <v>645</v>
      </c>
      <c r="C34" s="126">
        <v>0</v>
      </c>
      <c r="D34" s="418">
        <v>0</v>
      </c>
      <c r="E34" s="126">
        <v>0</v>
      </c>
      <c r="F34" s="126">
        <v>0</v>
      </c>
      <c r="G34" s="126">
        <v>0</v>
      </c>
      <c r="H34" s="126">
        <v>0</v>
      </c>
    </row>
    <row r="35" spans="1:8" s="130" customFormat="1" ht="78.75" hidden="1">
      <c r="A35" s="124" t="s">
        <v>646</v>
      </c>
      <c r="B35" s="125" t="s">
        <v>647</v>
      </c>
      <c r="C35" s="126">
        <v>0</v>
      </c>
      <c r="D35" s="418">
        <v>0</v>
      </c>
      <c r="E35" s="133">
        <v>0</v>
      </c>
      <c r="F35" s="133">
        <v>0</v>
      </c>
      <c r="G35" s="133">
        <v>0</v>
      </c>
      <c r="H35" s="133">
        <v>0</v>
      </c>
    </row>
    <row r="36" spans="1:8" s="130" customFormat="1" ht="31.5">
      <c r="A36" s="124" t="s">
        <v>648</v>
      </c>
      <c r="B36" s="125" t="s">
        <v>649</v>
      </c>
      <c r="C36" s="126">
        <v>0</v>
      </c>
      <c r="D36" s="418">
        <v>0</v>
      </c>
      <c r="E36" s="424">
        <v>0</v>
      </c>
      <c r="F36" s="424">
        <v>0</v>
      </c>
      <c r="G36" s="424">
        <v>0</v>
      </c>
      <c r="H36" s="424">
        <v>0</v>
      </c>
    </row>
    <row r="37" spans="1:8" s="130" customFormat="1" ht="15.75">
      <c r="A37" s="124" t="s">
        <v>650</v>
      </c>
      <c r="B37" s="125" t="s">
        <v>651</v>
      </c>
      <c r="C37" s="420">
        <v>0</v>
      </c>
      <c r="D37" s="418">
        <v>0</v>
      </c>
      <c r="E37" s="419">
        <v>0</v>
      </c>
      <c r="F37" s="419">
        <v>0</v>
      </c>
      <c r="G37" s="419">
        <v>0</v>
      </c>
      <c r="H37" s="419">
        <v>0</v>
      </c>
    </row>
    <row r="38" spans="1:8" s="130" customFormat="1" ht="15.75">
      <c r="A38" s="124" t="s">
        <v>652</v>
      </c>
      <c r="B38" s="125" t="s">
        <v>653</v>
      </c>
      <c r="C38" s="420">
        <v>0</v>
      </c>
      <c r="D38" s="418">
        <v>0</v>
      </c>
      <c r="E38" s="419">
        <v>0</v>
      </c>
      <c r="F38" s="419">
        <v>0</v>
      </c>
      <c r="G38" s="419">
        <v>0</v>
      </c>
      <c r="H38" s="419">
        <v>0</v>
      </c>
    </row>
    <row r="39" spans="1:8" s="130" customFormat="1" ht="47.25">
      <c r="A39" s="124" t="s">
        <v>654</v>
      </c>
      <c r="B39" s="125" t="s">
        <v>655</v>
      </c>
      <c r="C39" s="421">
        <v>0</v>
      </c>
      <c r="D39" s="418">
        <v>0</v>
      </c>
      <c r="E39" s="419">
        <v>0</v>
      </c>
      <c r="F39" s="419">
        <v>0</v>
      </c>
      <c r="G39" s="419">
        <v>0</v>
      </c>
      <c r="H39" s="419">
        <v>0</v>
      </c>
    </row>
    <row r="40" spans="1:8" s="130" customFormat="1" ht="31.5">
      <c r="A40" s="124" t="s">
        <v>656</v>
      </c>
      <c r="B40" s="357" t="s">
        <v>657</v>
      </c>
      <c r="C40" s="422">
        <f t="shared" ref="C40:H40" si="2">C46</f>
        <v>102905</v>
      </c>
      <c r="D40" s="378">
        <f t="shared" si="2"/>
        <v>107021.2</v>
      </c>
      <c r="E40" s="378">
        <f t="shared" si="2"/>
        <v>111302.048</v>
      </c>
      <c r="F40" s="378">
        <f t="shared" si="2"/>
        <v>115754.12991999999</v>
      </c>
      <c r="G40" s="378">
        <f t="shared" si="2"/>
        <v>120384.2951168</v>
      </c>
      <c r="H40" s="378">
        <f t="shared" si="2"/>
        <v>125199.666921472</v>
      </c>
    </row>
    <row r="41" spans="1:8" ht="15.75">
      <c r="A41" s="25" t="s">
        <v>658</v>
      </c>
      <c r="B41" s="41" t="s">
        <v>659</v>
      </c>
      <c r="C41" s="423"/>
      <c r="D41" s="419"/>
      <c r="E41" s="407"/>
      <c r="F41" s="407"/>
      <c r="G41" s="407"/>
      <c r="H41" s="407"/>
    </row>
    <row r="42" spans="1:8" ht="15.75">
      <c r="A42" s="25" t="s">
        <v>660</v>
      </c>
      <c r="B42" s="41" t="s">
        <v>661</v>
      </c>
      <c r="C42" s="423"/>
      <c r="D42" s="419"/>
      <c r="E42" s="407"/>
      <c r="F42" s="407"/>
      <c r="G42" s="407"/>
      <c r="H42" s="407"/>
    </row>
    <row r="43" spans="1:8" ht="15.75">
      <c r="A43" s="25" t="s">
        <v>662</v>
      </c>
      <c r="B43" s="41" t="s">
        <v>663</v>
      </c>
      <c r="C43" s="423"/>
      <c r="D43" s="419"/>
      <c r="E43" s="407"/>
      <c r="F43" s="407"/>
      <c r="G43" s="407"/>
      <c r="H43" s="407"/>
    </row>
    <row r="44" spans="1:8" ht="15.75">
      <c r="A44" s="25" t="s">
        <v>664</v>
      </c>
      <c r="B44" s="41" t="s">
        <v>665</v>
      </c>
      <c r="C44" s="423"/>
      <c r="D44" s="419"/>
      <c r="E44" s="407"/>
      <c r="F44" s="407"/>
      <c r="G44" s="407"/>
      <c r="H44" s="407"/>
    </row>
    <row r="45" spans="1:8" ht="15.75">
      <c r="A45" s="25" t="s">
        <v>666</v>
      </c>
      <c r="B45" s="41" t="s">
        <v>667</v>
      </c>
      <c r="C45" s="423"/>
      <c r="D45" s="419"/>
      <c r="E45" s="407"/>
      <c r="F45" s="407"/>
      <c r="G45" s="407"/>
      <c r="H45" s="407"/>
    </row>
    <row r="46" spans="1:8" ht="15.75">
      <c r="A46" s="25" t="s">
        <v>668</v>
      </c>
      <c r="B46" s="41" t="s">
        <v>669</v>
      </c>
      <c r="C46" s="397">
        <f>'Смета, Таблица 5.1'!C45</f>
        <v>102905</v>
      </c>
      <c r="D46" s="397">
        <f>'Смета, Таблица 5.1'!D45</f>
        <v>107021.2</v>
      </c>
      <c r="E46" s="397">
        <f>'Смета, Таблица 5.1'!E45</f>
        <v>111302.048</v>
      </c>
      <c r="F46" s="397">
        <f>'Смета, Таблица 5.1'!F45</f>
        <v>115754.12991999999</v>
      </c>
      <c r="G46" s="397">
        <f>'Смета, Таблица 5.1'!G45</f>
        <v>120384.2951168</v>
      </c>
      <c r="H46" s="397">
        <f>'Смета, Таблица 5.1'!H45</f>
        <v>125199.666921472</v>
      </c>
    </row>
    <row r="47" spans="1:8" ht="15.75">
      <c r="A47" s="25" t="s">
        <v>670</v>
      </c>
      <c r="B47" s="41" t="s">
        <v>735</v>
      </c>
      <c r="C47" s="129">
        <v>0</v>
      </c>
      <c r="D47" s="129">
        <v>0</v>
      </c>
      <c r="E47" s="129">
        <v>0</v>
      </c>
      <c r="F47" s="129">
        <v>0</v>
      </c>
      <c r="G47" s="129">
        <v>0</v>
      </c>
      <c r="H47" s="129">
        <v>0</v>
      </c>
    </row>
    <row r="48" spans="1:8" ht="36.75" customHeight="1">
      <c r="A48" s="121" t="s">
        <v>674</v>
      </c>
      <c r="B48" s="122" t="s">
        <v>675</v>
      </c>
      <c r="C48" s="123"/>
      <c r="D48" s="123"/>
      <c r="E48" s="123"/>
      <c r="F48" s="123"/>
      <c r="G48" s="123"/>
      <c r="H48" s="123"/>
    </row>
    <row r="49" spans="1:11" s="130" customFormat="1" ht="31.5">
      <c r="A49" s="124" t="s">
        <v>676</v>
      </c>
      <c r="B49" s="125" t="s">
        <v>677</v>
      </c>
      <c r="C49" s="126"/>
      <c r="D49" s="126"/>
      <c r="E49" s="126"/>
      <c r="F49" s="126"/>
      <c r="G49" s="126"/>
      <c r="H49" s="126"/>
    </row>
    <row r="50" spans="1:11" s="130" customFormat="1" ht="15.75">
      <c r="A50" s="124" t="s">
        <v>678</v>
      </c>
      <c r="B50" s="125" t="s">
        <v>679</v>
      </c>
      <c r="C50" s="410"/>
      <c r="D50" s="410"/>
      <c r="E50" s="424"/>
      <c r="F50" s="424"/>
      <c r="G50" s="424"/>
      <c r="H50" s="424"/>
    </row>
    <row r="51" spans="1:11" s="130" customFormat="1" ht="63">
      <c r="A51" s="124" t="s">
        <v>680</v>
      </c>
      <c r="B51" s="357" t="s">
        <v>681</v>
      </c>
      <c r="C51" s="419"/>
      <c r="D51" s="419"/>
      <c r="E51" s="419"/>
      <c r="F51" s="419"/>
      <c r="G51" s="419"/>
      <c r="H51" s="419"/>
    </row>
    <row r="52" spans="1:11" s="130" customFormat="1" ht="15.75">
      <c r="A52" s="124" t="s">
        <v>682</v>
      </c>
      <c r="B52" s="357" t="s">
        <v>683</v>
      </c>
      <c r="C52" s="419"/>
      <c r="D52" s="419"/>
      <c r="E52" s="419"/>
      <c r="F52" s="419"/>
      <c r="G52" s="419"/>
      <c r="H52" s="419"/>
    </row>
    <row r="53" spans="1:11" ht="15.75">
      <c r="A53" s="25" t="s">
        <v>684</v>
      </c>
      <c r="B53" s="30" t="s">
        <v>685</v>
      </c>
      <c r="C53" s="407"/>
      <c r="D53" s="407"/>
      <c r="E53" s="407"/>
      <c r="F53" s="407"/>
      <c r="G53" s="407"/>
      <c r="H53" s="407"/>
    </row>
    <row r="54" spans="1:11" ht="15.75">
      <c r="A54" s="25" t="s">
        <v>686</v>
      </c>
      <c r="B54" s="30" t="s">
        <v>746</v>
      </c>
      <c r="C54" s="407"/>
      <c r="D54" s="407"/>
      <c r="E54" s="407"/>
      <c r="F54" s="407"/>
      <c r="G54" s="407"/>
      <c r="H54" s="407"/>
    </row>
    <row r="55" spans="1:11" ht="35.25" customHeight="1">
      <c r="A55" s="121" t="s">
        <v>688</v>
      </c>
      <c r="B55" s="354" t="s">
        <v>689</v>
      </c>
      <c r="C55" s="413">
        <f t="shared" ref="C55:H55" si="3">C56+C57+C58+C59</f>
        <v>0</v>
      </c>
      <c r="D55" s="413">
        <f t="shared" si="3"/>
        <v>0</v>
      </c>
      <c r="E55" s="413">
        <f t="shared" si="3"/>
        <v>0</v>
      </c>
      <c r="F55" s="413">
        <f t="shared" si="3"/>
        <v>0</v>
      </c>
      <c r="G55" s="413">
        <f t="shared" si="3"/>
        <v>0</v>
      </c>
      <c r="H55" s="413">
        <f t="shared" si="3"/>
        <v>0</v>
      </c>
    </row>
    <row r="56" spans="1:11" ht="15.75">
      <c r="A56" s="124" t="s">
        <v>690</v>
      </c>
      <c r="B56" s="30" t="s">
        <v>691</v>
      </c>
      <c r="C56" s="407">
        <v>0</v>
      </c>
      <c r="D56" s="407">
        <v>0</v>
      </c>
      <c r="E56" s="407">
        <v>0</v>
      </c>
      <c r="F56" s="407">
        <v>0</v>
      </c>
      <c r="G56" s="407">
        <v>0</v>
      </c>
      <c r="H56" s="407">
        <v>0</v>
      </c>
    </row>
    <row r="57" spans="1:11" ht="31.5">
      <c r="A57" s="124" t="s">
        <v>692</v>
      </c>
      <c r="B57" s="30" t="s">
        <v>693</v>
      </c>
      <c r="C57" s="407"/>
      <c r="D57" s="407"/>
      <c r="E57" s="407"/>
      <c r="F57" s="407"/>
      <c r="G57" s="407"/>
      <c r="H57" s="407"/>
    </row>
    <row r="58" spans="1:11" ht="15.75">
      <c r="A58" s="124" t="s">
        <v>694</v>
      </c>
      <c r="B58" s="30" t="s">
        <v>695</v>
      </c>
      <c r="C58" s="407"/>
      <c r="D58" s="407"/>
      <c r="E58" s="407"/>
      <c r="F58" s="407"/>
      <c r="G58" s="407"/>
      <c r="H58" s="407"/>
    </row>
    <row r="59" spans="1:11" ht="15.75">
      <c r="A59" s="124" t="s">
        <v>696</v>
      </c>
      <c r="B59" s="30" t="s">
        <v>697</v>
      </c>
      <c r="C59" s="407"/>
      <c r="D59" s="407"/>
      <c r="E59" s="407"/>
      <c r="F59" s="407"/>
      <c r="G59" s="407"/>
      <c r="H59" s="407"/>
    </row>
    <row r="60" spans="1:11" ht="19.5" customHeight="1">
      <c r="A60" s="121" t="s">
        <v>698</v>
      </c>
      <c r="B60" s="122" t="s">
        <v>699</v>
      </c>
      <c r="C60" s="123"/>
      <c r="D60" s="123"/>
      <c r="E60" s="123"/>
      <c r="F60" s="123"/>
      <c r="G60" s="123"/>
      <c r="H60" s="123"/>
    </row>
    <row r="61" spans="1:11" ht="36" customHeight="1">
      <c r="A61" s="121" t="s">
        <v>700</v>
      </c>
      <c r="B61" s="122" t="s">
        <v>701</v>
      </c>
      <c r="C61" s="411"/>
      <c r="D61" s="411"/>
      <c r="E61" s="412"/>
      <c r="F61" s="412"/>
      <c r="G61" s="412"/>
      <c r="H61" s="412"/>
    </row>
    <row r="62" spans="1:11" ht="39" customHeight="1">
      <c r="A62" s="121" t="s">
        <v>702</v>
      </c>
      <c r="B62" s="354" t="s">
        <v>703</v>
      </c>
      <c r="C62" s="413">
        <f t="shared" ref="C62:H62" si="4">C55+C48+C8</f>
        <v>102905</v>
      </c>
      <c r="D62" s="413">
        <f t="shared" si="4"/>
        <v>107021.2</v>
      </c>
      <c r="E62" s="413">
        <f t="shared" si="4"/>
        <v>111302.048</v>
      </c>
      <c r="F62" s="413">
        <f t="shared" si="4"/>
        <v>115754.12991999999</v>
      </c>
      <c r="G62" s="413">
        <f t="shared" si="4"/>
        <v>120384.2951168</v>
      </c>
      <c r="H62" s="413">
        <f t="shared" si="4"/>
        <v>125199.666921472</v>
      </c>
      <c r="I62" s="135">
        <v>210407.9</v>
      </c>
      <c r="J62" s="135">
        <v>0</v>
      </c>
      <c r="K62" s="135">
        <v>0</v>
      </c>
    </row>
    <row r="63" spans="1:11" ht="37.5" customHeight="1">
      <c r="A63" s="121" t="s">
        <v>704</v>
      </c>
      <c r="B63" s="122" t="s">
        <v>478</v>
      </c>
      <c r="C63" s="123"/>
      <c r="D63" s="123"/>
      <c r="E63" s="123"/>
      <c r="F63" s="123"/>
      <c r="G63" s="123"/>
      <c r="H63" s="123"/>
      <c r="I63" s="136">
        <v>210407.9</v>
      </c>
      <c r="J63" s="136">
        <v>0</v>
      </c>
      <c r="K63" s="136">
        <v>0</v>
      </c>
    </row>
    <row r="64" spans="1:11" ht="16.5" thickBot="1">
      <c r="A64" s="121" t="s">
        <v>705</v>
      </c>
      <c r="B64" s="122" t="s">
        <v>479</v>
      </c>
      <c r="C64" s="345">
        <f t="shared" ref="C64:H64" si="5">C62</f>
        <v>102905</v>
      </c>
      <c r="D64" s="345">
        <f t="shared" si="5"/>
        <v>107021.2</v>
      </c>
      <c r="E64" s="345">
        <f t="shared" si="5"/>
        <v>111302.048</v>
      </c>
      <c r="F64" s="345">
        <f t="shared" si="5"/>
        <v>115754.12991999999</v>
      </c>
      <c r="G64" s="345">
        <f t="shared" si="5"/>
        <v>120384.2951168</v>
      </c>
      <c r="H64" s="345">
        <f t="shared" si="5"/>
        <v>125199.666921472</v>
      </c>
      <c r="I64" s="136">
        <v>727.55068000000006</v>
      </c>
      <c r="J64" s="136">
        <v>0</v>
      </c>
      <c r="K64" s="136">
        <v>0</v>
      </c>
    </row>
    <row r="65" spans="1:11" ht="21" customHeight="1">
      <c r="A65" s="121" t="s">
        <v>706</v>
      </c>
      <c r="B65" s="122" t="s">
        <v>707</v>
      </c>
      <c r="C65" s="137"/>
      <c r="D65" s="137"/>
      <c r="E65" s="137"/>
      <c r="F65" s="137"/>
      <c r="G65" s="137"/>
      <c r="H65" s="137"/>
      <c r="I65" s="138">
        <v>9778.9495244999998</v>
      </c>
      <c r="J65" s="138">
        <v>0</v>
      </c>
      <c r="K65" s="138">
        <v>0</v>
      </c>
    </row>
    <row r="66" spans="1:11" ht="21" customHeight="1">
      <c r="A66" s="121" t="s">
        <v>708</v>
      </c>
      <c r="B66" s="122" t="s">
        <v>709</v>
      </c>
      <c r="C66" s="137"/>
      <c r="D66" s="137"/>
      <c r="E66" s="137"/>
      <c r="F66" s="137"/>
      <c r="G66" s="137"/>
      <c r="H66" s="137"/>
      <c r="I66" s="138">
        <v>220914.40020450001</v>
      </c>
      <c r="J66" s="138">
        <v>0</v>
      </c>
      <c r="K66" s="138">
        <v>0</v>
      </c>
    </row>
    <row r="67" spans="1:11" ht="18.75">
      <c r="A67" s="139"/>
      <c r="C67" s="141"/>
      <c r="D67" s="141"/>
      <c r="E67" s="141"/>
      <c r="F67" s="141"/>
      <c r="G67" s="141"/>
      <c r="H67" s="141"/>
      <c r="I67" s="138">
        <v>-10506.5002045</v>
      </c>
      <c r="J67" s="138">
        <v>0</v>
      </c>
      <c r="K67" s="138">
        <v>0</v>
      </c>
    </row>
    <row r="68" spans="1:11" ht="69" hidden="1" customHeight="1">
      <c r="A68" s="643"/>
      <c r="B68" s="643"/>
      <c r="C68" s="643"/>
      <c r="D68" s="643"/>
      <c r="E68" s="643"/>
      <c r="F68" s="643"/>
      <c r="G68" s="643"/>
      <c r="H68" s="643"/>
    </row>
    <row r="69" spans="1:11" ht="18.75" hidden="1">
      <c r="A69" s="142"/>
      <c r="F69" s="119"/>
      <c r="G69" s="119"/>
      <c r="H69" s="119"/>
    </row>
    <row r="70" spans="1:11" ht="18.75" hidden="1">
      <c r="A70" s="142"/>
      <c r="F70" s="119"/>
      <c r="G70" s="119"/>
      <c r="H70" s="119"/>
    </row>
    <row r="71" spans="1:11" ht="18.75" hidden="1">
      <c r="A71" s="142"/>
      <c r="F71" s="119"/>
      <c r="G71" s="119"/>
      <c r="H71" s="119"/>
    </row>
    <row r="72" spans="1:11" ht="18.75" hidden="1">
      <c r="A72" s="142"/>
      <c r="F72" s="119"/>
      <c r="G72" s="119"/>
      <c r="H72" s="119"/>
    </row>
    <row r="73" spans="1:11" ht="18.75" hidden="1">
      <c r="A73" s="142"/>
      <c r="F73" s="119"/>
      <c r="G73" s="119"/>
      <c r="H73" s="119"/>
    </row>
    <row r="74" spans="1:11" ht="18.75" hidden="1">
      <c r="A74" s="142"/>
      <c r="F74" s="119"/>
      <c r="G74" s="119"/>
      <c r="H74" s="119"/>
    </row>
    <row r="75" spans="1:11" ht="18.75" hidden="1">
      <c r="A75" s="142"/>
      <c r="F75" s="119"/>
      <c r="G75" s="119"/>
      <c r="H75" s="119"/>
    </row>
    <row r="76" spans="1:11" ht="18.75" hidden="1">
      <c r="A76" s="142"/>
      <c r="F76" s="119"/>
      <c r="G76" s="119"/>
      <c r="H76" s="119"/>
    </row>
    <row r="77" spans="1:11" ht="18.75" hidden="1">
      <c r="A77" s="142"/>
      <c r="F77" s="119"/>
      <c r="G77" s="119"/>
      <c r="H77" s="119"/>
    </row>
    <row r="78" spans="1:11" ht="18.75" hidden="1">
      <c r="A78" s="142"/>
      <c r="F78" s="119"/>
      <c r="G78" s="119"/>
      <c r="H78" s="119"/>
    </row>
    <row r="79" spans="1:11" ht="18.75" hidden="1">
      <c r="A79" s="142"/>
      <c r="F79" s="119"/>
      <c r="G79" s="119"/>
      <c r="H79" s="119"/>
    </row>
    <row r="80" spans="1:11" ht="18.75" hidden="1">
      <c r="A80" s="142"/>
      <c r="F80" s="119"/>
      <c r="G80" s="119"/>
      <c r="H80" s="119"/>
    </row>
    <row r="81" spans="1:9" ht="19.5" customHeight="1">
      <c r="A81" s="142"/>
      <c r="F81" s="119"/>
      <c r="G81" s="119"/>
      <c r="H81" s="119"/>
    </row>
    <row r="82" spans="1:9" ht="18.75">
      <c r="A82"/>
      <c r="B82"/>
      <c r="C82"/>
      <c r="D82" s="152"/>
      <c r="E82" s="152"/>
      <c r="F82" s="152"/>
      <c r="G82" s="152"/>
      <c r="H82" s="152"/>
    </row>
    <row r="83" spans="1:9" ht="18.75" hidden="1">
      <c r="A83" s="152"/>
      <c r="B83" s="152"/>
      <c r="C83" s="152"/>
      <c r="D83" s="152"/>
      <c r="E83" s="152"/>
      <c r="F83" s="152"/>
      <c r="G83" s="152"/>
      <c r="H83" s="152"/>
    </row>
    <row r="84" spans="1:9" ht="18.75" hidden="1">
      <c r="A84" s="152"/>
      <c r="B84" s="152"/>
      <c r="C84" s="152"/>
      <c r="D84" s="152"/>
      <c r="E84" s="152"/>
      <c r="F84" s="152"/>
      <c r="G84" s="152"/>
      <c r="H84" s="152"/>
    </row>
    <row r="85" spans="1:9" ht="18.75" hidden="1">
      <c r="A85" s="152"/>
      <c r="B85" s="152"/>
      <c r="C85" s="152"/>
      <c r="D85" s="152"/>
      <c r="E85" s="152"/>
      <c r="F85" s="152"/>
      <c r="G85" s="152"/>
      <c r="H85" s="152"/>
    </row>
    <row r="86" spans="1:9" ht="18.75" hidden="1">
      <c r="A86" s="152"/>
      <c r="B86" s="152"/>
      <c r="C86" s="152"/>
      <c r="D86" s="152"/>
      <c r="E86" s="152"/>
      <c r="F86" s="152"/>
      <c r="G86" s="152"/>
      <c r="H86" s="152"/>
    </row>
    <row r="87" spans="1:9" ht="18.75" hidden="1">
      <c r="A87" s="152"/>
      <c r="B87" s="152"/>
      <c r="C87" s="152"/>
      <c r="D87" s="152"/>
      <c r="E87" s="152"/>
      <c r="F87" s="152"/>
      <c r="G87" s="152"/>
      <c r="H87" s="152"/>
    </row>
    <row r="88" spans="1:9" ht="18.75">
      <c r="A88" s="152"/>
      <c r="B88" s="152"/>
      <c r="C88" s="152"/>
      <c r="D88" s="152"/>
      <c r="E88" s="152"/>
      <c r="F88" s="152"/>
      <c r="G88" s="152"/>
      <c r="H88" s="152"/>
    </row>
    <row r="89" spans="1:9" ht="18.75">
      <c r="A89" s="687" t="s">
        <v>710</v>
      </c>
      <c r="B89" s="687"/>
      <c r="C89" s="687"/>
      <c r="D89" s="687"/>
      <c r="E89" s="687"/>
      <c r="F89" s="687"/>
      <c r="G89" s="687"/>
      <c r="H89" s="687"/>
    </row>
    <row r="90" spans="1:9" ht="18.75">
      <c r="A90" s="152"/>
      <c r="B90" s="152"/>
      <c r="C90" s="152"/>
      <c r="D90" s="152"/>
      <c r="E90" s="152"/>
      <c r="F90" s="152"/>
      <c r="G90" s="152"/>
      <c r="H90" s="152"/>
    </row>
    <row r="91" spans="1:9" ht="18.75">
      <c r="A91" s="120"/>
      <c r="B91" s="120"/>
      <c r="C91" s="694" t="s">
        <v>516</v>
      </c>
      <c r="D91" s="694"/>
      <c r="E91" s="694"/>
      <c r="F91" s="694"/>
      <c r="G91" s="694"/>
      <c r="H91" s="694"/>
    </row>
    <row r="92" spans="1:9" ht="51.75" customHeight="1">
      <c r="A92" s="24" t="s">
        <v>711</v>
      </c>
      <c r="B92" s="31" t="s">
        <v>712</v>
      </c>
      <c r="C92" s="487" t="s">
        <v>1133</v>
      </c>
      <c r="D92" s="458" t="s">
        <v>1110</v>
      </c>
      <c r="E92" s="458" t="s">
        <v>1111</v>
      </c>
      <c r="F92" s="458" t="s">
        <v>1112</v>
      </c>
      <c r="G92" s="458" t="s">
        <v>1113</v>
      </c>
      <c r="H92" s="458" t="s">
        <v>1135</v>
      </c>
    </row>
    <row r="93" spans="1:9" ht="15.75">
      <c r="A93" s="25">
        <v>1</v>
      </c>
      <c r="B93" s="28">
        <v>2</v>
      </c>
      <c r="C93" s="83">
        <v>3</v>
      </c>
      <c r="D93" s="28">
        <v>4</v>
      </c>
      <c r="E93" s="28">
        <v>5</v>
      </c>
      <c r="F93" s="28">
        <v>6</v>
      </c>
      <c r="G93" s="28">
        <v>7</v>
      </c>
      <c r="H93" s="28">
        <v>8</v>
      </c>
    </row>
    <row r="94" spans="1:9" ht="15.75">
      <c r="A94" s="143" t="s">
        <v>497</v>
      </c>
      <c r="B94" s="30" t="s">
        <v>714</v>
      </c>
      <c r="C94" s="414">
        <f t="shared" ref="C94:H94" si="6">C95+C96</f>
        <v>0</v>
      </c>
      <c r="D94" s="414">
        <f t="shared" si="6"/>
        <v>0</v>
      </c>
      <c r="E94" s="414">
        <f t="shared" si="6"/>
        <v>0</v>
      </c>
      <c r="F94" s="414">
        <f t="shared" si="6"/>
        <v>0</v>
      </c>
      <c r="G94" s="414">
        <f t="shared" si="6"/>
        <v>0</v>
      </c>
      <c r="H94" s="414">
        <f t="shared" si="6"/>
        <v>0</v>
      </c>
    </row>
    <row r="95" spans="1:9" ht="15.75">
      <c r="A95" s="127" t="s">
        <v>88</v>
      </c>
      <c r="B95" s="358" t="s">
        <v>715</v>
      </c>
      <c r="C95" s="414">
        <f t="shared" ref="C95:H96" si="7">C10</f>
        <v>0</v>
      </c>
      <c r="D95" s="414">
        <f t="shared" si="7"/>
        <v>0</v>
      </c>
      <c r="E95" s="414">
        <f t="shared" si="7"/>
        <v>0</v>
      </c>
      <c r="F95" s="414">
        <f t="shared" si="7"/>
        <v>0</v>
      </c>
      <c r="G95" s="414">
        <f t="shared" si="7"/>
        <v>0</v>
      </c>
      <c r="H95" s="414">
        <f t="shared" si="7"/>
        <v>0</v>
      </c>
      <c r="I95" s="78"/>
    </row>
    <row r="96" spans="1:9" ht="15.75">
      <c r="A96" s="127" t="s">
        <v>502</v>
      </c>
      <c r="B96" s="358" t="s">
        <v>615</v>
      </c>
      <c r="C96" s="414">
        <f t="shared" si="7"/>
        <v>0</v>
      </c>
      <c r="D96" s="414">
        <f t="shared" si="7"/>
        <v>0</v>
      </c>
      <c r="E96" s="414">
        <f t="shared" si="7"/>
        <v>0</v>
      </c>
      <c r="F96" s="414">
        <f t="shared" si="7"/>
        <v>0</v>
      </c>
      <c r="G96" s="414">
        <f t="shared" si="7"/>
        <v>0</v>
      </c>
      <c r="H96" s="414">
        <f t="shared" si="7"/>
        <v>0</v>
      </c>
    </row>
    <row r="97" spans="1:9" ht="31.5" customHeight="1">
      <c r="A97" s="143" t="s">
        <v>512</v>
      </c>
      <c r="B97" s="30" t="s">
        <v>716</v>
      </c>
      <c r="C97" s="414">
        <f t="shared" ref="C97:H97" si="8">C29</f>
        <v>0</v>
      </c>
      <c r="D97" s="414">
        <f t="shared" si="8"/>
        <v>0</v>
      </c>
      <c r="E97" s="414">
        <f t="shared" si="8"/>
        <v>0</v>
      </c>
      <c r="F97" s="414">
        <f t="shared" si="8"/>
        <v>0</v>
      </c>
      <c r="G97" s="414">
        <f t="shared" si="8"/>
        <v>0</v>
      </c>
      <c r="H97" s="414">
        <f t="shared" si="8"/>
        <v>0</v>
      </c>
    </row>
    <row r="98" spans="1:9" ht="15.75">
      <c r="A98" s="143" t="s">
        <v>538</v>
      </c>
      <c r="B98" s="30" t="s">
        <v>717</v>
      </c>
      <c r="C98" s="414">
        <f t="shared" ref="C98:H100" si="9">C21</f>
        <v>0</v>
      </c>
      <c r="D98" s="414">
        <f t="shared" si="9"/>
        <v>0</v>
      </c>
      <c r="E98" s="414">
        <f t="shared" si="9"/>
        <v>0</v>
      </c>
      <c r="F98" s="414">
        <f t="shared" si="9"/>
        <v>0</v>
      </c>
      <c r="G98" s="414">
        <f t="shared" si="9"/>
        <v>0</v>
      </c>
      <c r="H98" s="414">
        <f t="shared" si="9"/>
        <v>0</v>
      </c>
    </row>
    <row r="99" spans="1:9" ht="15.75">
      <c r="A99" s="143" t="s">
        <v>125</v>
      </c>
      <c r="B99" s="359" t="s">
        <v>718</v>
      </c>
      <c r="C99" s="414">
        <f t="shared" si="9"/>
        <v>0</v>
      </c>
      <c r="D99" s="414">
        <f t="shared" si="9"/>
        <v>0</v>
      </c>
      <c r="E99" s="414">
        <f t="shared" si="9"/>
        <v>0</v>
      </c>
      <c r="F99" s="414">
        <f t="shared" si="9"/>
        <v>0</v>
      </c>
      <c r="G99" s="414">
        <f t="shared" si="9"/>
        <v>0</v>
      </c>
      <c r="H99" s="414">
        <f t="shared" si="9"/>
        <v>0</v>
      </c>
    </row>
    <row r="100" spans="1:9" ht="15.75">
      <c r="A100" s="143" t="s">
        <v>619</v>
      </c>
      <c r="B100" s="359" t="s">
        <v>628</v>
      </c>
      <c r="C100" s="414">
        <f t="shared" si="9"/>
        <v>0</v>
      </c>
      <c r="D100" s="414">
        <f t="shared" si="9"/>
        <v>0</v>
      </c>
      <c r="E100" s="414">
        <f t="shared" si="9"/>
        <v>0</v>
      </c>
      <c r="F100" s="414">
        <f t="shared" si="9"/>
        <v>0</v>
      </c>
      <c r="G100" s="414">
        <f t="shared" si="9"/>
        <v>0</v>
      </c>
      <c r="H100" s="414">
        <f t="shared" si="9"/>
        <v>0</v>
      </c>
    </row>
    <row r="101" spans="1:9" ht="15.75">
      <c r="A101" s="143" t="s">
        <v>719</v>
      </c>
      <c r="B101" s="30" t="s">
        <v>630</v>
      </c>
      <c r="C101" s="415"/>
      <c r="D101" s="415"/>
      <c r="E101" s="415"/>
      <c r="F101" s="415"/>
      <c r="G101" s="415"/>
      <c r="H101" s="415"/>
    </row>
    <row r="102" spans="1:9" ht="51.75" customHeight="1">
      <c r="A102" s="143" t="s">
        <v>540</v>
      </c>
      <c r="B102" s="30" t="s">
        <v>721</v>
      </c>
      <c r="C102" s="414">
        <f t="shared" ref="C102:H102" si="10">C33</f>
        <v>0</v>
      </c>
      <c r="D102" s="414">
        <f t="shared" si="10"/>
        <v>0</v>
      </c>
      <c r="E102" s="414">
        <f t="shared" si="10"/>
        <v>0</v>
      </c>
      <c r="F102" s="414">
        <f t="shared" si="10"/>
        <v>0</v>
      </c>
      <c r="G102" s="414">
        <f t="shared" si="10"/>
        <v>0</v>
      </c>
      <c r="H102" s="414">
        <f t="shared" si="10"/>
        <v>0</v>
      </c>
      <c r="I102" s="136">
        <v>0</v>
      </c>
    </row>
    <row r="103" spans="1:9" ht="31.5">
      <c r="A103" s="143" t="s">
        <v>556</v>
      </c>
      <c r="B103" s="41" t="s">
        <v>722</v>
      </c>
      <c r="C103" s="28"/>
      <c r="D103" s="144"/>
      <c r="E103" s="28"/>
      <c r="F103" s="28"/>
      <c r="G103" s="28"/>
      <c r="H103" s="28"/>
    </row>
    <row r="104" spans="1:9" ht="15.75">
      <c r="A104" s="143" t="s">
        <v>558</v>
      </c>
      <c r="B104" s="41" t="s">
        <v>723</v>
      </c>
      <c r="C104" s="28"/>
      <c r="D104" s="145"/>
      <c r="E104" s="28"/>
      <c r="F104" s="28"/>
      <c r="G104" s="28"/>
      <c r="H104" s="28"/>
    </row>
    <row r="105" spans="1:9" ht="15.75">
      <c r="A105" s="143" t="s">
        <v>559</v>
      </c>
      <c r="B105" s="41" t="s">
        <v>724</v>
      </c>
      <c r="C105" s="28"/>
      <c r="D105" s="146"/>
      <c r="E105" s="28"/>
      <c r="F105" s="28"/>
      <c r="G105" s="28"/>
      <c r="H105" s="28"/>
    </row>
    <row r="106" spans="1:9" ht="15.75">
      <c r="A106" s="143" t="s">
        <v>561</v>
      </c>
      <c r="B106" s="41" t="s">
        <v>725</v>
      </c>
      <c r="C106" s="28"/>
      <c r="D106" s="146"/>
      <c r="E106" s="28"/>
      <c r="F106" s="28"/>
      <c r="G106" s="28"/>
      <c r="H106" s="28"/>
    </row>
    <row r="107" spans="1:9" ht="31.5">
      <c r="A107" s="143" t="s">
        <v>563</v>
      </c>
      <c r="B107" s="41" t="s">
        <v>726</v>
      </c>
      <c r="C107" s="28"/>
      <c r="D107" s="144"/>
      <c r="E107" s="28"/>
      <c r="F107" s="28"/>
      <c r="G107" s="28"/>
      <c r="H107" s="28"/>
    </row>
    <row r="108" spans="1:9" ht="34.9" customHeight="1">
      <c r="A108" s="143" t="s">
        <v>564</v>
      </c>
      <c r="B108" s="41" t="s">
        <v>727</v>
      </c>
      <c r="C108" s="28"/>
      <c r="D108" s="145"/>
      <c r="E108" s="28"/>
      <c r="F108" s="28"/>
      <c r="G108" s="28"/>
      <c r="H108" s="28"/>
    </row>
    <row r="109" spans="1:9" ht="15.75">
      <c r="A109" s="143" t="s">
        <v>566</v>
      </c>
      <c r="B109" s="41" t="s">
        <v>728</v>
      </c>
      <c r="C109" s="28"/>
      <c r="D109" s="145"/>
      <c r="E109" s="28"/>
      <c r="F109" s="28"/>
      <c r="G109" s="28"/>
      <c r="H109" s="28"/>
    </row>
    <row r="110" spans="1:9" ht="15.75">
      <c r="A110" s="143" t="s">
        <v>597</v>
      </c>
      <c r="B110" s="41" t="s">
        <v>729</v>
      </c>
      <c r="C110" s="28"/>
      <c r="D110" s="146"/>
      <c r="E110" s="28"/>
      <c r="F110" s="28"/>
      <c r="G110" s="28"/>
      <c r="H110" s="28"/>
    </row>
    <row r="111" spans="1:9" ht="15.75">
      <c r="A111" s="143" t="s">
        <v>599</v>
      </c>
      <c r="B111" s="41" t="s">
        <v>730</v>
      </c>
      <c r="C111" s="28"/>
      <c r="D111" s="147"/>
      <c r="E111" s="24"/>
      <c r="F111" s="24"/>
      <c r="G111" s="24"/>
      <c r="H111" s="24"/>
    </row>
    <row r="112" spans="1:9" ht="15.75">
      <c r="A112" s="143" t="s">
        <v>631</v>
      </c>
      <c r="B112" s="41" t="s">
        <v>731</v>
      </c>
      <c r="C112" s="28"/>
      <c r="D112" s="147"/>
      <c r="E112" s="24"/>
      <c r="F112" s="24"/>
      <c r="G112" s="24"/>
      <c r="H112" s="24"/>
    </row>
    <row r="113" spans="1:8" ht="15.75">
      <c r="A113" s="143" t="s">
        <v>636</v>
      </c>
      <c r="B113" s="41" t="s">
        <v>732</v>
      </c>
      <c r="C113" s="83"/>
      <c r="D113" s="398"/>
      <c r="E113" s="83"/>
      <c r="F113" s="83"/>
      <c r="G113" s="83"/>
      <c r="H113" s="83"/>
    </row>
    <row r="114" spans="1:8" ht="15.75">
      <c r="A114" s="143" t="s">
        <v>638</v>
      </c>
      <c r="B114" s="30" t="s">
        <v>733</v>
      </c>
      <c r="C114" s="400">
        <f t="shared" ref="C114:H114" si="11">C115+C116</f>
        <v>102905</v>
      </c>
      <c r="D114" s="400">
        <f t="shared" si="11"/>
        <v>107021.2</v>
      </c>
      <c r="E114" s="400">
        <f t="shared" si="11"/>
        <v>111302.048</v>
      </c>
      <c r="F114" s="400">
        <f t="shared" si="11"/>
        <v>115754.12991999999</v>
      </c>
      <c r="G114" s="400">
        <f t="shared" si="11"/>
        <v>120384.2951168</v>
      </c>
      <c r="H114" s="400">
        <f t="shared" si="11"/>
        <v>125199.666921472</v>
      </c>
    </row>
    <row r="115" spans="1:8" ht="15.75">
      <c r="A115" s="143" t="s">
        <v>640</v>
      </c>
      <c r="B115" s="402" t="s">
        <v>734</v>
      </c>
      <c r="C115" s="400">
        <f t="shared" ref="C115:H115" si="12">C46</f>
        <v>102905</v>
      </c>
      <c r="D115" s="400">
        <f t="shared" si="12"/>
        <v>107021.2</v>
      </c>
      <c r="E115" s="400">
        <f t="shared" si="12"/>
        <v>111302.048</v>
      </c>
      <c r="F115" s="400">
        <f t="shared" si="12"/>
        <v>115754.12991999999</v>
      </c>
      <c r="G115" s="400">
        <f t="shared" si="12"/>
        <v>120384.2951168</v>
      </c>
      <c r="H115" s="400">
        <f t="shared" si="12"/>
        <v>125199.666921472</v>
      </c>
    </row>
    <row r="116" spans="1:8" ht="15.75" hidden="1">
      <c r="A116" s="143" t="s">
        <v>641</v>
      </c>
      <c r="B116" s="402" t="s">
        <v>751</v>
      </c>
      <c r="C116" s="400">
        <f t="shared" ref="C116:H116" si="13">C55</f>
        <v>0</v>
      </c>
      <c r="D116" s="400">
        <f t="shared" si="13"/>
        <v>0</v>
      </c>
      <c r="E116" s="400">
        <f t="shared" si="13"/>
        <v>0</v>
      </c>
      <c r="F116" s="400">
        <f t="shared" si="13"/>
        <v>0</v>
      </c>
      <c r="G116" s="400">
        <f t="shared" si="13"/>
        <v>0</v>
      </c>
      <c r="H116" s="400">
        <f t="shared" si="13"/>
        <v>0</v>
      </c>
    </row>
    <row r="117" spans="1:8" ht="15.75">
      <c r="A117" s="143" t="s">
        <v>737</v>
      </c>
      <c r="B117" s="402"/>
      <c r="C117" s="416"/>
      <c r="D117" s="416"/>
      <c r="E117" s="416"/>
      <c r="F117" s="416"/>
      <c r="G117" s="416"/>
      <c r="H117" s="416"/>
    </row>
    <row r="118" spans="1:8" ht="15.75">
      <c r="A118" s="127"/>
      <c r="B118" s="30" t="s">
        <v>738</v>
      </c>
      <c r="C118" s="400">
        <f t="shared" ref="C118:H118" si="14">C94+C97+C98+C102+C114</f>
        <v>102905</v>
      </c>
      <c r="D118" s="400">
        <f t="shared" si="14"/>
        <v>107021.2</v>
      </c>
      <c r="E118" s="400">
        <f t="shared" si="14"/>
        <v>111302.048</v>
      </c>
      <c r="F118" s="400">
        <f t="shared" si="14"/>
        <v>115754.12991999999</v>
      </c>
      <c r="G118" s="400">
        <f t="shared" si="14"/>
        <v>120384.2951168</v>
      </c>
      <c r="H118" s="400">
        <f t="shared" si="14"/>
        <v>125199.666921472</v>
      </c>
    </row>
    <row r="119" spans="1:8" ht="18.75">
      <c r="A119" s="139"/>
      <c r="D119" s="399"/>
      <c r="F119" s="119"/>
      <c r="G119" s="119"/>
      <c r="H119" s="119"/>
    </row>
    <row r="120" spans="1:8">
      <c r="F120" s="119"/>
      <c r="G120" s="119"/>
      <c r="H120" s="119"/>
    </row>
    <row r="121" spans="1:8">
      <c r="F121" s="119"/>
      <c r="G121" s="119"/>
      <c r="H121" s="119"/>
    </row>
    <row r="122" spans="1:8" ht="15.75">
      <c r="B122" s="72" t="str">
        <f>'Таблица 4.3'!B29</f>
        <v>Бухгалтер</v>
      </c>
      <c r="D122" s="150" t="str">
        <f>'Таблица 4.3'!P29</f>
        <v>Сергеева Д.М.</v>
      </c>
      <c r="E122" s="150"/>
      <c r="G122" s="150"/>
    </row>
  </sheetData>
  <mergeCells count="7">
    <mergeCell ref="C91:H91"/>
    <mergeCell ref="A1:H1"/>
    <mergeCell ref="A2:H2"/>
    <mergeCell ref="A4:H4"/>
    <mergeCell ref="A5:H5"/>
    <mergeCell ref="A68:H68"/>
    <mergeCell ref="A89:H89"/>
  </mergeCells>
  <pageMargins left="0.70826771653543308" right="0.31535433070866142" top="0.59015748031496074" bottom="0.55118110236220474" header="0.19645669291338586" footer="0.15748031496062992"/>
  <pageSetup paperSize="9" scale="52" fitToWidth="0" fitToHeight="0" orientation="portrait" r:id="rId1"/>
  <headerFooter alignWithMargins="0"/>
  <rowBreaks count="1" manualBreakCount="1">
    <brk id="81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MJ34"/>
  <sheetViews>
    <sheetView workbookViewId="0">
      <selection activeCell="Q13" sqref="Q13"/>
    </sheetView>
  </sheetViews>
  <sheetFormatPr defaultRowHeight="15"/>
  <cols>
    <col min="1" max="1" width="3.75" style="20" customWidth="1"/>
    <col min="2" max="2" width="35.75" style="20" customWidth="1"/>
    <col min="3" max="3" width="8" style="79" customWidth="1"/>
    <col min="4" max="4" width="6.625" style="79" bestFit="1" customWidth="1"/>
    <col min="5" max="9" width="6.625" style="20" bestFit="1" customWidth="1"/>
    <col min="10" max="12" width="8.125" style="20" customWidth="1"/>
    <col min="13" max="13" width="10.75" style="20" customWidth="1"/>
    <col min="14" max="1024" width="8.125" style="20" customWidth="1"/>
  </cols>
  <sheetData>
    <row r="1" spans="1:9" ht="15.75">
      <c r="A1" s="581" t="s">
        <v>753</v>
      </c>
      <c r="B1" s="581"/>
      <c r="C1" s="581"/>
      <c r="D1" s="581"/>
      <c r="E1" s="581"/>
      <c r="F1" s="581"/>
      <c r="G1" s="581"/>
      <c r="H1" s="581"/>
      <c r="I1" s="581"/>
    </row>
    <row r="2" spans="1:9" ht="15.75">
      <c r="A2" s="59"/>
    </row>
    <row r="3" spans="1:9" ht="15.75">
      <c r="A3" s="59"/>
    </row>
    <row r="4" spans="1:9" ht="15.75">
      <c r="A4" s="582" t="s">
        <v>754</v>
      </c>
      <c r="B4" s="582"/>
      <c r="C4" s="582"/>
      <c r="D4" s="582"/>
      <c r="E4" s="582"/>
      <c r="F4" s="582"/>
      <c r="G4" s="582"/>
      <c r="H4" s="582"/>
      <c r="I4" s="582"/>
    </row>
    <row r="5" spans="1:9" ht="15.75">
      <c r="A5" s="582" t="s">
        <v>755</v>
      </c>
      <c r="B5" s="582"/>
      <c r="C5" s="582"/>
      <c r="D5" s="582"/>
      <c r="E5" s="582"/>
      <c r="F5" s="582"/>
      <c r="G5" s="582"/>
      <c r="H5" s="582"/>
      <c r="I5" s="582"/>
    </row>
    <row r="6" spans="1:9" ht="15.75">
      <c r="A6" s="59"/>
    </row>
    <row r="7" spans="1:9" ht="62.25" customHeight="1">
      <c r="A7" s="23" t="s">
        <v>756</v>
      </c>
      <c r="B7" s="583" t="s">
        <v>757</v>
      </c>
      <c r="C7" s="696" t="s">
        <v>195</v>
      </c>
      <c r="D7" s="583" t="s">
        <v>758</v>
      </c>
      <c r="E7" s="583"/>
      <c r="F7" s="583"/>
      <c r="G7" s="583"/>
      <c r="H7" s="583"/>
      <c r="I7" s="583"/>
    </row>
    <row r="8" spans="1:9" ht="31.5">
      <c r="A8" s="25" t="s">
        <v>759</v>
      </c>
      <c r="B8" s="583"/>
      <c r="C8" s="696"/>
      <c r="D8" s="417" t="s">
        <v>1147</v>
      </c>
      <c r="E8" s="417" t="s">
        <v>1042</v>
      </c>
      <c r="F8" s="417" t="s">
        <v>1043</v>
      </c>
      <c r="G8" s="417" t="s">
        <v>1044</v>
      </c>
      <c r="H8" s="417" t="s">
        <v>1045</v>
      </c>
      <c r="I8" s="417" t="s">
        <v>1148</v>
      </c>
    </row>
    <row r="9" spans="1:9" ht="15.75">
      <c r="A9" s="25">
        <v>1</v>
      </c>
      <c r="B9" s="28">
        <v>2</v>
      </c>
      <c r="C9" s="28">
        <v>3</v>
      </c>
      <c r="D9" s="28">
        <v>4</v>
      </c>
      <c r="E9" s="28">
        <v>5</v>
      </c>
      <c r="F9" s="28">
        <v>6</v>
      </c>
      <c r="G9" s="28">
        <v>7</v>
      </c>
      <c r="H9" s="28">
        <v>8</v>
      </c>
      <c r="I9" s="31">
        <v>9</v>
      </c>
    </row>
    <row r="10" spans="1:9" ht="50.65" customHeight="1">
      <c r="A10" s="127" t="s">
        <v>497</v>
      </c>
      <c r="B10" s="153" t="s">
        <v>761</v>
      </c>
      <c r="C10" s="28"/>
      <c r="D10" s="28">
        <v>1.04</v>
      </c>
      <c r="E10" s="28">
        <v>1.04</v>
      </c>
      <c r="F10" s="28">
        <v>1.04</v>
      </c>
      <c r="G10" s="28">
        <v>1.04</v>
      </c>
      <c r="H10" s="28">
        <v>1.04</v>
      </c>
      <c r="I10" s="31">
        <v>1.04</v>
      </c>
    </row>
    <row r="11" spans="1:9" ht="32.85" customHeight="1">
      <c r="A11" s="127" t="s">
        <v>512</v>
      </c>
      <c r="B11" s="153" t="s">
        <v>762</v>
      </c>
      <c r="C11" s="28" t="s">
        <v>202</v>
      </c>
      <c r="D11" s="28"/>
      <c r="E11" s="28"/>
      <c r="F11" s="28"/>
      <c r="G11" s="28"/>
      <c r="H11" s="28"/>
      <c r="I11" s="31"/>
    </row>
    <row r="12" spans="1:9" ht="32.85" customHeight="1">
      <c r="A12" s="127" t="s">
        <v>538</v>
      </c>
      <c r="B12" s="153" t="s">
        <v>763</v>
      </c>
      <c r="C12" s="28"/>
      <c r="D12" s="28">
        <v>1</v>
      </c>
      <c r="E12" s="28">
        <v>1</v>
      </c>
      <c r="F12" s="28">
        <v>1</v>
      </c>
      <c r="G12" s="28">
        <v>1</v>
      </c>
      <c r="H12" s="28">
        <v>1</v>
      </c>
      <c r="I12" s="31">
        <v>1</v>
      </c>
    </row>
    <row r="13" spans="1:9" ht="61.7" customHeight="1">
      <c r="A13" s="127" t="s">
        <v>125</v>
      </c>
      <c r="B13" s="153" t="s">
        <v>764</v>
      </c>
      <c r="C13" s="28" t="s">
        <v>765</v>
      </c>
      <c r="D13" s="28">
        <v>22.6</v>
      </c>
      <c r="E13" s="28">
        <v>22.6</v>
      </c>
      <c r="F13" s="28">
        <v>22.6</v>
      </c>
      <c r="G13" s="28">
        <v>22.6</v>
      </c>
      <c r="H13" s="28">
        <v>22.6</v>
      </c>
      <c r="I13" s="31">
        <v>22.6</v>
      </c>
    </row>
    <row r="14" spans="1:9" ht="34.9" customHeight="1">
      <c r="A14" s="127" t="s">
        <v>619</v>
      </c>
      <c r="B14" s="153" t="s">
        <v>766</v>
      </c>
      <c r="C14" s="28" t="s">
        <v>121</v>
      </c>
      <c r="D14" s="28">
        <v>2.2000000000000002</v>
      </c>
      <c r="E14" s="28">
        <v>2.2000000000000002</v>
      </c>
      <c r="F14" s="28">
        <v>2.2000000000000002</v>
      </c>
      <c r="G14" s="28">
        <v>2.2000000000000002</v>
      </c>
      <c r="H14" s="28">
        <v>2.2000000000000002</v>
      </c>
      <c r="I14" s="31">
        <v>2.2000000000000002</v>
      </c>
    </row>
    <row r="15" spans="1:9" ht="34.5">
      <c r="A15" s="127" t="s">
        <v>540</v>
      </c>
      <c r="B15" s="153" t="s">
        <v>767</v>
      </c>
      <c r="C15" s="28"/>
      <c r="D15" s="28"/>
      <c r="E15" s="28"/>
      <c r="F15" s="28"/>
      <c r="G15" s="28"/>
      <c r="H15" s="28"/>
      <c r="I15" s="31"/>
    </row>
    <row r="16" spans="1:9" ht="31.9" customHeight="1">
      <c r="A16" s="127" t="s">
        <v>556</v>
      </c>
      <c r="B16" s="153" t="s">
        <v>768</v>
      </c>
      <c r="C16" s="28" t="s">
        <v>297</v>
      </c>
      <c r="D16" s="306">
        <f>'Смета, Таблица 5.1'!C98/1000</f>
        <v>17069.449142664002</v>
      </c>
      <c r="E16" s="306">
        <f>'Смета, Таблица 5.1'!D98/1000</f>
        <v>17891.567816970564</v>
      </c>
      <c r="F16" s="306">
        <f>'Смета, Таблица 5.1'!E98/1000</f>
        <v>18753.538273679387</v>
      </c>
      <c r="G16" s="306">
        <f>'Смета, Таблица 5.1'!F98/1000</f>
        <v>19657.302935858064</v>
      </c>
      <c r="H16" s="306">
        <f>'Смета, Таблица 5.1'!G98/1000</f>
        <v>20604.899341085456</v>
      </c>
      <c r="I16" s="306">
        <f>'Смета, Таблица 5.1'!H98/1000</f>
        <v>21598.464816911604</v>
      </c>
    </row>
    <row r="17" spans="1:12">
      <c r="A17" s="154"/>
    </row>
    <row r="18" spans="1:12">
      <c r="A18" s="154"/>
    </row>
    <row r="19" spans="1:12" hidden="1">
      <c r="A19" s="154"/>
    </row>
    <row r="20" spans="1:12" ht="15.75" hidden="1">
      <c r="A20" s="154"/>
      <c r="B20" s="72"/>
      <c r="C20" s="72"/>
      <c r="D20" s="72"/>
      <c r="E20" s="72"/>
      <c r="F20" s="643"/>
      <c r="G20" s="643"/>
      <c r="H20" s="643"/>
    </row>
    <row r="21" spans="1:12" ht="21.6" hidden="1" customHeight="1">
      <c r="A21" s="154"/>
    </row>
    <row r="22" spans="1:12" ht="15.75">
      <c r="A22" s="154"/>
      <c r="B22" s="72" t="str">
        <f>'Таблица 4.3'!B29</f>
        <v>Бухгалтер</v>
      </c>
      <c r="D22" s="695" t="str">
        <f>'Таблица 4.3'!P29</f>
        <v>Сергеева Д.М.</v>
      </c>
      <c r="E22" s="695"/>
      <c r="F22" s="695"/>
      <c r="G22" s="695"/>
      <c r="H22" s="695"/>
      <c r="I22" s="695"/>
    </row>
    <row r="23" spans="1:12">
      <c r="A23" s="154"/>
    </row>
    <row r="24" spans="1:12" hidden="1">
      <c r="A24" s="154"/>
    </row>
    <row r="25" spans="1:12" hidden="1">
      <c r="A25" s="154"/>
    </row>
    <row r="26" spans="1:12" hidden="1">
      <c r="A26" s="154"/>
    </row>
    <row r="27" spans="1:12" hidden="1">
      <c r="A27" s="154"/>
    </row>
    <row r="28" spans="1:12" ht="15.75" hidden="1">
      <c r="A28" s="154"/>
      <c r="B28"/>
      <c r="C28"/>
      <c r="D28"/>
      <c r="E28"/>
      <c r="F28"/>
      <c r="G28"/>
      <c r="H28"/>
      <c r="I28" s="73"/>
      <c r="J28" s="643"/>
      <c r="K28" s="643"/>
      <c r="L28" s="643"/>
    </row>
    <row r="29" spans="1:12" hidden="1">
      <c r="A29" s="154"/>
    </row>
    <row r="30" spans="1:12" ht="15.75">
      <c r="A30" s="620" t="s">
        <v>167</v>
      </c>
      <c r="B30" s="620"/>
    </row>
    <row r="31" spans="1:12" ht="39.75" customHeight="1">
      <c r="A31" s="619" t="s">
        <v>769</v>
      </c>
      <c r="B31" s="619"/>
      <c r="C31" s="619"/>
      <c r="D31" s="619"/>
      <c r="E31" s="619"/>
      <c r="F31" s="619"/>
      <c r="G31" s="619"/>
      <c r="H31" s="619"/>
      <c r="I31" s="619"/>
    </row>
    <row r="32" spans="1:12" ht="89.45" customHeight="1">
      <c r="A32" s="619" t="s">
        <v>770</v>
      </c>
      <c r="B32" s="619"/>
      <c r="C32" s="619"/>
      <c r="D32" s="619"/>
      <c r="E32" s="619"/>
      <c r="F32" s="619"/>
      <c r="G32" s="619"/>
      <c r="H32" s="619"/>
      <c r="I32" s="619"/>
    </row>
    <row r="33" spans="1:9" ht="34.5" customHeight="1">
      <c r="A33" s="619" t="s">
        <v>771</v>
      </c>
      <c r="B33" s="619"/>
      <c r="C33" s="619"/>
      <c r="D33" s="619"/>
      <c r="E33" s="619"/>
      <c r="F33" s="619"/>
      <c r="G33" s="619"/>
      <c r="H33" s="619"/>
      <c r="I33" s="619"/>
    </row>
    <row r="34" spans="1:9" ht="47.25" customHeight="1">
      <c r="A34" s="619" t="s">
        <v>772</v>
      </c>
      <c r="B34" s="619"/>
      <c r="C34" s="619"/>
      <c r="D34" s="619"/>
      <c r="E34" s="619"/>
      <c r="F34" s="619"/>
      <c r="G34" s="619"/>
      <c r="H34" s="619"/>
      <c r="I34" s="619"/>
    </row>
  </sheetData>
  <mergeCells count="14">
    <mergeCell ref="A1:I1"/>
    <mergeCell ref="A4:I4"/>
    <mergeCell ref="A5:I5"/>
    <mergeCell ref="B7:B8"/>
    <mergeCell ref="C7:C8"/>
    <mergeCell ref="D7:I7"/>
    <mergeCell ref="A33:I33"/>
    <mergeCell ref="A34:I34"/>
    <mergeCell ref="F20:H20"/>
    <mergeCell ref="D22:I22"/>
    <mergeCell ref="J28:L28"/>
    <mergeCell ref="A30:B30"/>
    <mergeCell ref="A31:I31"/>
    <mergeCell ref="A32:I32"/>
  </mergeCells>
  <pageMargins left="0.51181102362204722" right="0.31535433070866142" top="1.1417322834645669" bottom="1.1417322834645669" header="0.74803149606299213" footer="0.74803149606299213"/>
  <pageSetup paperSize="9" scale="90" fitToWidth="0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MH38"/>
  <sheetViews>
    <sheetView topLeftCell="A15" zoomScale="80" zoomScaleNormal="80" workbookViewId="0">
      <selection sqref="A1:H27"/>
    </sheetView>
  </sheetViews>
  <sheetFormatPr defaultRowHeight="15"/>
  <cols>
    <col min="1" max="1" width="7" style="20" customWidth="1"/>
    <col min="2" max="2" width="26.125" style="20" customWidth="1"/>
    <col min="3" max="8" width="10.75" style="20" customWidth="1"/>
    <col min="9" max="1022" width="8.125" style="20" customWidth="1"/>
    <col min="1023" max="1024" width="8.125" customWidth="1"/>
  </cols>
  <sheetData>
    <row r="1" spans="1:1022" ht="15.75">
      <c r="A1" s="581" t="s">
        <v>773</v>
      </c>
      <c r="B1" s="581"/>
      <c r="C1" s="581"/>
      <c r="D1" s="581"/>
      <c r="E1" s="581"/>
      <c r="F1" s="581"/>
      <c r="G1" s="581"/>
      <c r="H1" s="581"/>
    </row>
    <row r="2" spans="1:1022" ht="15.75">
      <c r="A2" s="21"/>
    </row>
    <row r="3" spans="1:1022" ht="15.75" hidden="1">
      <c r="A3" s="21"/>
    </row>
    <row r="4" spans="1:1022" ht="15.75" hidden="1">
      <c r="A4" s="156"/>
    </row>
    <row r="5" spans="1:1022" ht="15.75">
      <c r="A5" s="582" t="s">
        <v>774</v>
      </c>
      <c r="B5" s="582"/>
      <c r="C5" s="582"/>
      <c r="D5" s="582"/>
      <c r="E5" s="582"/>
      <c r="F5" s="582"/>
      <c r="G5" s="582"/>
      <c r="H5" s="582"/>
    </row>
    <row r="6" spans="1:1022" ht="15.75">
      <c r="A6" s="59"/>
      <c r="H6" t="s">
        <v>297</v>
      </c>
    </row>
    <row r="7" spans="1:1022" ht="15.75" hidden="1">
      <c r="A7" s="697" t="s">
        <v>421</v>
      </c>
      <c r="B7" s="697"/>
      <c r="C7" s="697"/>
      <c r="D7" s="697"/>
      <c r="E7" s="697"/>
      <c r="F7" s="697"/>
      <c r="G7" s="697"/>
      <c r="H7" s="697"/>
      <c r="I7" s="22"/>
      <c r="J7" s="22"/>
      <c r="K7" s="22"/>
      <c r="L7" s="22"/>
      <c r="N7" s="22"/>
    </row>
    <row r="8" spans="1:1022" ht="16.5" customHeight="1">
      <c r="A8" s="24"/>
      <c r="B8" s="31"/>
      <c r="C8" s="698" t="s">
        <v>1147</v>
      </c>
      <c r="D8" s="699"/>
      <c r="E8" s="24"/>
      <c r="F8" s="31"/>
      <c r="G8" s="24"/>
      <c r="H8" s="31"/>
    </row>
    <row r="9" spans="1:1022" ht="69" customHeight="1">
      <c r="A9" s="127" t="s">
        <v>711</v>
      </c>
      <c r="B9" s="28" t="s">
        <v>712</v>
      </c>
      <c r="C9" s="417" t="s">
        <v>1149</v>
      </c>
      <c r="D9" s="417" t="s">
        <v>1106</v>
      </c>
      <c r="E9" s="417" t="s">
        <v>1107</v>
      </c>
      <c r="F9" s="417" t="s">
        <v>1108</v>
      </c>
      <c r="G9" s="417" t="s">
        <v>1109</v>
      </c>
      <c r="H9" s="417" t="s">
        <v>1150</v>
      </c>
    </row>
    <row r="10" spans="1:1022" ht="15.75">
      <c r="A10" s="25">
        <v>1</v>
      </c>
      <c r="B10" s="28">
        <v>2</v>
      </c>
      <c r="C10" s="28">
        <v>3</v>
      </c>
      <c r="D10" s="28">
        <v>4</v>
      </c>
      <c r="E10" s="28">
        <v>5</v>
      </c>
      <c r="F10" s="28">
        <v>6</v>
      </c>
      <c r="G10" s="28">
        <v>7</v>
      </c>
      <c r="H10" s="28">
        <v>8</v>
      </c>
    </row>
    <row r="11" spans="1:1022" ht="78.599999999999994" customHeight="1">
      <c r="A11" s="127" t="s">
        <v>88</v>
      </c>
      <c r="B11" s="481" t="s">
        <v>775</v>
      </c>
      <c r="C11" s="28"/>
      <c r="D11" s="28"/>
      <c r="E11" s="28"/>
      <c r="F11" s="148"/>
      <c r="G11" s="148"/>
      <c r="H11" s="148"/>
    </row>
    <row r="12" spans="1:1022" ht="15.75">
      <c r="A12" s="127" t="s">
        <v>502</v>
      </c>
      <c r="B12" s="482" t="s">
        <v>732</v>
      </c>
      <c r="C12" s="28"/>
      <c r="D12" s="28"/>
      <c r="E12" s="28"/>
      <c r="F12" s="148"/>
      <c r="G12" s="148"/>
      <c r="H12" s="148"/>
    </row>
    <row r="13" spans="1:1022" ht="15.75">
      <c r="A13" s="127" t="s">
        <v>505</v>
      </c>
      <c r="B13" s="482" t="s">
        <v>776</v>
      </c>
      <c r="C13" s="28"/>
      <c r="D13" s="28"/>
      <c r="E13" s="28"/>
      <c r="F13" s="148"/>
      <c r="G13" s="148"/>
      <c r="H13" s="148"/>
    </row>
    <row r="14" spans="1:1022" ht="56.25" customHeight="1">
      <c r="A14" s="124" t="s">
        <v>508</v>
      </c>
      <c r="B14" s="485" t="s">
        <v>777</v>
      </c>
      <c r="C14" s="306">
        <f t="shared" ref="C14:H14" si="0">C16+C17</f>
        <v>7.5</v>
      </c>
      <c r="D14" s="306">
        <f t="shared" si="0"/>
        <v>7.8</v>
      </c>
      <c r="E14" s="306">
        <f t="shared" si="0"/>
        <v>8.1120000000000001</v>
      </c>
      <c r="F14" s="306">
        <f t="shared" si="0"/>
        <v>8.4364799999999995</v>
      </c>
      <c r="G14" s="306">
        <f t="shared" si="0"/>
        <v>8.7739392000000009</v>
      </c>
      <c r="H14" s="306">
        <f t="shared" si="0"/>
        <v>9.124896768000001</v>
      </c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0"/>
      <c r="BH14" s="130"/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0"/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0"/>
      <c r="EL14" s="130"/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0"/>
      <c r="FF14" s="130"/>
      <c r="FG14" s="130"/>
      <c r="FH14" s="130"/>
      <c r="FI14" s="130"/>
      <c r="FJ14" s="130"/>
      <c r="FK14" s="130"/>
      <c r="FL14" s="130"/>
      <c r="FM14" s="130"/>
      <c r="FN14" s="130"/>
      <c r="FO14" s="130"/>
      <c r="FP14" s="130"/>
      <c r="FQ14" s="130"/>
      <c r="FR14" s="130"/>
      <c r="FS14" s="130"/>
      <c r="FT14" s="130"/>
      <c r="FU14" s="130"/>
      <c r="FV14" s="130"/>
      <c r="FW14" s="130"/>
      <c r="FX14" s="130"/>
      <c r="FY14" s="130"/>
      <c r="FZ14" s="130"/>
      <c r="GA14" s="130"/>
      <c r="GB14" s="130"/>
      <c r="GC14" s="130"/>
      <c r="GD14" s="130"/>
      <c r="GE14" s="130"/>
      <c r="GF14" s="130"/>
      <c r="GG14" s="130"/>
      <c r="GH14" s="130"/>
      <c r="GI14" s="130"/>
      <c r="GJ14" s="130"/>
      <c r="GK14" s="130"/>
      <c r="GL14" s="130"/>
      <c r="GM14" s="130"/>
      <c r="GN14" s="130"/>
      <c r="GO14" s="130"/>
      <c r="GP14" s="130"/>
      <c r="GQ14" s="130"/>
      <c r="GR14" s="130"/>
      <c r="GS14" s="130"/>
      <c r="GT14" s="130"/>
      <c r="GU14" s="130"/>
      <c r="GV14" s="130"/>
      <c r="GW14" s="130"/>
      <c r="GX14" s="130"/>
      <c r="GY14" s="130"/>
      <c r="GZ14" s="130"/>
      <c r="HA14" s="130"/>
      <c r="HB14" s="130"/>
      <c r="HC14" s="130"/>
      <c r="HD14" s="130"/>
      <c r="HE14" s="130"/>
      <c r="HF14" s="130"/>
      <c r="HG14" s="130"/>
      <c r="HH14" s="130"/>
      <c r="HI14" s="130"/>
      <c r="HJ14" s="130"/>
      <c r="HK14" s="130"/>
      <c r="HL14" s="130"/>
      <c r="HM14" s="130"/>
      <c r="HN14" s="130"/>
      <c r="HO14" s="130"/>
      <c r="HP14" s="130"/>
      <c r="HQ14" s="130"/>
      <c r="HR14" s="130"/>
      <c r="HS14" s="130"/>
      <c r="HT14" s="130"/>
      <c r="HU14" s="130"/>
      <c r="HV14" s="130"/>
      <c r="HW14" s="130"/>
      <c r="HX14" s="130"/>
      <c r="HY14" s="130"/>
      <c r="HZ14" s="130"/>
      <c r="IA14" s="130"/>
      <c r="IB14" s="130"/>
      <c r="IC14" s="130"/>
      <c r="ID14" s="130"/>
      <c r="IE14" s="130"/>
      <c r="IF14" s="130"/>
      <c r="IG14" s="130"/>
      <c r="IH14" s="130"/>
      <c r="II14" s="130"/>
      <c r="IJ14" s="130"/>
      <c r="IK14" s="130"/>
      <c r="IL14" s="130"/>
      <c r="IM14" s="130"/>
      <c r="IN14" s="130"/>
      <c r="IO14" s="130"/>
      <c r="IP14" s="130"/>
      <c r="IQ14" s="130"/>
      <c r="IR14" s="130"/>
      <c r="IS14" s="130"/>
      <c r="IT14" s="130"/>
      <c r="IU14" s="130"/>
      <c r="IV14" s="130"/>
      <c r="IW14" s="130"/>
      <c r="IX14" s="130"/>
      <c r="IY14" s="130"/>
      <c r="IZ14" s="130"/>
      <c r="JA14" s="130"/>
      <c r="JB14" s="130"/>
      <c r="JC14" s="130"/>
      <c r="JD14" s="130"/>
      <c r="JE14" s="130"/>
      <c r="JF14" s="130"/>
      <c r="JG14" s="130"/>
      <c r="JH14" s="130"/>
      <c r="JI14" s="130"/>
      <c r="JJ14" s="130"/>
      <c r="JK14" s="130"/>
      <c r="JL14" s="130"/>
      <c r="JM14" s="130"/>
      <c r="JN14" s="130"/>
      <c r="JO14" s="130"/>
      <c r="JP14" s="130"/>
      <c r="JQ14" s="130"/>
      <c r="JR14" s="130"/>
      <c r="JS14" s="130"/>
      <c r="JT14" s="130"/>
      <c r="JU14" s="130"/>
      <c r="JV14" s="130"/>
      <c r="JW14" s="130"/>
      <c r="JX14" s="130"/>
      <c r="JY14" s="130"/>
      <c r="JZ14" s="130"/>
      <c r="KA14" s="130"/>
      <c r="KB14" s="130"/>
      <c r="KC14" s="130"/>
      <c r="KD14" s="130"/>
      <c r="KE14" s="130"/>
      <c r="KF14" s="130"/>
      <c r="KG14" s="130"/>
      <c r="KH14" s="130"/>
      <c r="KI14" s="130"/>
      <c r="KJ14" s="130"/>
      <c r="KK14" s="130"/>
      <c r="KL14" s="130"/>
      <c r="KM14" s="130"/>
      <c r="KN14" s="130"/>
      <c r="KO14" s="130"/>
      <c r="KP14" s="130"/>
      <c r="KQ14" s="130"/>
      <c r="KR14" s="130"/>
      <c r="KS14" s="130"/>
      <c r="KT14" s="130"/>
      <c r="KU14" s="130"/>
      <c r="KV14" s="130"/>
      <c r="KW14" s="130"/>
      <c r="KX14" s="130"/>
      <c r="KY14" s="130"/>
      <c r="KZ14" s="130"/>
      <c r="LA14" s="130"/>
      <c r="LB14" s="130"/>
      <c r="LC14" s="130"/>
      <c r="LD14" s="130"/>
      <c r="LE14" s="130"/>
      <c r="LF14" s="130"/>
      <c r="LG14" s="130"/>
      <c r="LH14" s="130"/>
      <c r="LI14" s="130"/>
      <c r="LJ14" s="130"/>
      <c r="LK14" s="130"/>
      <c r="LL14" s="130"/>
      <c r="LM14" s="130"/>
      <c r="LN14" s="130"/>
      <c r="LO14" s="130"/>
      <c r="LP14" s="130"/>
      <c r="LQ14" s="130"/>
      <c r="LR14" s="130"/>
      <c r="LS14" s="130"/>
      <c r="LT14" s="130"/>
      <c r="LU14" s="130"/>
      <c r="LV14" s="130"/>
      <c r="LW14" s="130"/>
      <c r="LX14" s="130"/>
      <c r="LY14" s="130"/>
      <c r="LZ14" s="130"/>
      <c r="MA14" s="130"/>
      <c r="MB14" s="130"/>
      <c r="MC14" s="130"/>
      <c r="MD14" s="130"/>
      <c r="ME14" s="130"/>
      <c r="MF14" s="130"/>
      <c r="MG14" s="130"/>
      <c r="MH14" s="130"/>
      <c r="MI14" s="130"/>
      <c r="MJ14" s="130"/>
      <c r="MK14" s="130"/>
      <c r="ML14" s="130"/>
      <c r="MM14" s="130"/>
      <c r="MN14" s="130"/>
      <c r="MO14" s="130"/>
      <c r="MP14" s="130"/>
      <c r="MQ14" s="130"/>
      <c r="MR14" s="130"/>
      <c r="MS14" s="130"/>
      <c r="MT14" s="130"/>
      <c r="MU14" s="130"/>
      <c r="MV14" s="130"/>
      <c r="MW14" s="130"/>
      <c r="MX14" s="130"/>
      <c r="MY14" s="130"/>
      <c r="MZ14" s="130"/>
      <c r="NA14" s="130"/>
      <c r="NB14" s="130"/>
      <c r="NC14" s="130"/>
      <c r="ND14" s="130"/>
      <c r="NE14" s="130"/>
      <c r="NF14" s="130"/>
      <c r="NG14" s="130"/>
      <c r="NH14" s="130"/>
      <c r="NI14" s="130"/>
      <c r="NJ14" s="130"/>
      <c r="NK14" s="130"/>
      <c r="NL14" s="130"/>
      <c r="NM14" s="130"/>
      <c r="NN14" s="130"/>
      <c r="NO14" s="130"/>
      <c r="NP14" s="130"/>
      <c r="NQ14" s="130"/>
      <c r="NR14" s="130"/>
      <c r="NS14" s="130"/>
      <c r="NT14" s="130"/>
      <c r="NU14" s="130"/>
      <c r="NV14" s="130"/>
      <c r="NW14" s="130"/>
      <c r="NX14" s="130"/>
      <c r="NY14" s="130"/>
      <c r="NZ14" s="130"/>
      <c r="OA14" s="130"/>
      <c r="OB14" s="130"/>
      <c r="OC14" s="130"/>
      <c r="OD14" s="130"/>
      <c r="OE14" s="130"/>
      <c r="OF14" s="130"/>
      <c r="OG14" s="130"/>
      <c r="OH14" s="130"/>
      <c r="OI14" s="130"/>
      <c r="OJ14" s="130"/>
      <c r="OK14" s="130"/>
      <c r="OL14" s="130"/>
      <c r="OM14" s="130"/>
      <c r="ON14" s="130"/>
      <c r="OO14" s="130"/>
      <c r="OP14" s="130"/>
      <c r="OQ14" s="130"/>
      <c r="OR14" s="130"/>
      <c r="OS14" s="130"/>
      <c r="OT14" s="130"/>
      <c r="OU14" s="130"/>
      <c r="OV14" s="130"/>
      <c r="OW14" s="130"/>
      <c r="OX14" s="130"/>
      <c r="OY14" s="130"/>
      <c r="OZ14" s="130"/>
      <c r="PA14" s="130"/>
      <c r="PB14" s="130"/>
      <c r="PC14" s="130"/>
      <c r="PD14" s="130"/>
      <c r="PE14" s="130"/>
      <c r="PF14" s="130"/>
      <c r="PG14" s="130"/>
      <c r="PH14" s="130"/>
      <c r="PI14" s="130"/>
      <c r="PJ14" s="130"/>
      <c r="PK14" s="130"/>
      <c r="PL14" s="130"/>
      <c r="PM14" s="130"/>
      <c r="PN14" s="130"/>
      <c r="PO14" s="130"/>
      <c r="PP14" s="130"/>
      <c r="PQ14" s="130"/>
      <c r="PR14" s="130"/>
      <c r="PS14" s="130"/>
      <c r="PT14" s="130"/>
      <c r="PU14" s="130"/>
      <c r="PV14" s="130"/>
      <c r="PW14" s="130"/>
      <c r="PX14" s="130"/>
      <c r="PY14" s="130"/>
      <c r="PZ14" s="130"/>
      <c r="QA14" s="130"/>
      <c r="QB14" s="130"/>
      <c r="QC14" s="130"/>
      <c r="QD14" s="130"/>
      <c r="QE14" s="130"/>
      <c r="QF14" s="130"/>
      <c r="QG14" s="130"/>
      <c r="QH14" s="130"/>
      <c r="QI14" s="130"/>
      <c r="QJ14" s="130"/>
      <c r="QK14" s="130"/>
      <c r="QL14" s="130"/>
      <c r="QM14" s="130"/>
      <c r="QN14" s="130"/>
      <c r="QO14" s="130"/>
      <c r="QP14" s="130"/>
      <c r="QQ14" s="130"/>
      <c r="QR14" s="130"/>
      <c r="QS14" s="130"/>
      <c r="QT14" s="130"/>
      <c r="QU14" s="130"/>
      <c r="QV14" s="130"/>
      <c r="QW14" s="130"/>
      <c r="QX14" s="130"/>
      <c r="QY14" s="130"/>
      <c r="QZ14" s="130"/>
      <c r="RA14" s="130"/>
      <c r="RB14" s="130"/>
      <c r="RC14" s="130"/>
      <c r="RD14" s="130"/>
      <c r="RE14" s="130"/>
      <c r="RF14" s="130"/>
      <c r="RG14" s="130"/>
      <c r="RH14" s="130"/>
      <c r="RI14" s="130"/>
      <c r="RJ14" s="130"/>
      <c r="RK14" s="130"/>
      <c r="RL14" s="130"/>
      <c r="RM14" s="130"/>
      <c r="RN14" s="130"/>
      <c r="RO14" s="130"/>
      <c r="RP14" s="130"/>
      <c r="RQ14" s="130"/>
      <c r="RR14" s="130"/>
      <c r="RS14" s="130"/>
      <c r="RT14" s="130"/>
      <c r="RU14" s="130"/>
      <c r="RV14" s="130"/>
      <c r="RW14" s="130"/>
      <c r="RX14" s="130"/>
      <c r="RY14" s="130"/>
      <c r="RZ14" s="130"/>
      <c r="SA14" s="130"/>
      <c r="SB14" s="130"/>
      <c r="SC14" s="130"/>
      <c r="SD14" s="130"/>
      <c r="SE14" s="130"/>
      <c r="SF14" s="130"/>
      <c r="SG14" s="130"/>
      <c r="SH14" s="130"/>
      <c r="SI14" s="130"/>
      <c r="SJ14" s="130"/>
      <c r="SK14" s="130"/>
      <c r="SL14" s="130"/>
      <c r="SM14" s="130"/>
      <c r="SN14" s="130"/>
      <c r="SO14" s="130"/>
      <c r="SP14" s="130"/>
      <c r="SQ14" s="130"/>
      <c r="SR14" s="130"/>
      <c r="SS14" s="130"/>
      <c r="ST14" s="130"/>
      <c r="SU14" s="130"/>
      <c r="SV14" s="130"/>
      <c r="SW14" s="130"/>
      <c r="SX14" s="130"/>
      <c r="SY14" s="130"/>
      <c r="SZ14" s="130"/>
      <c r="TA14" s="130"/>
      <c r="TB14" s="130"/>
      <c r="TC14" s="130"/>
      <c r="TD14" s="130"/>
      <c r="TE14" s="130"/>
      <c r="TF14" s="130"/>
      <c r="TG14" s="130"/>
      <c r="TH14" s="130"/>
      <c r="TI14" s="130"/>
      <c r="TJ14" s="130"/>
      <c r="TK14" s="130"/>
      <c r="TL14" s="130"/>
      <c r="TM14" s="130"/>
      <c r="TN14" s="130"/>
      <c r="TO14" s="130"/>
      <c r="TP14" s="130"/>
      <c r="TQ14" s="130"/>
      <c r="TR14" s="130"/>
      <c r="TS14" s="130"/>
      <c r="TT14" s="130"/>
      <c r="TU14" s="130"/>
      <c r="TV14" s="130"/>
      <c r="TW14" s="130"/>
      <c r="TX14" s="130"/>
      <c r="TY14" s="130"/>
      <c r="TZ14" s="130"/>
      <c r="UA14" s="130"/>
      <c r="UB14" s="130"/>
      <c r="UC14" s="130"/>
      <c r="UD14" s="130"/>
      <c r="UE14" s="130"/>
      <c r="UF14" s="130"/>
      <c r="UG14" s="130"/>
      <c r="UH14" s="130"/>
      <c r="UI14" s="130"/>
      <c r="UJ14" s="130"/>
      <c r="UK14" s="130"/>
      <c r="UL14" s="130"/>
      <c r="UM14" s="130"/>
      <c r="UN14" s="130"/>
      <c r="UO14" s="130"/>
      <c r="UP14" s="130"/>
      <c r="UQ14" s="130"/>
      <c r="UR14" s="130"/>
      <c r="US14" s="130"/>
      <c r="UT14" s="130"/>
      <c r="UU14" s="130"/>
      <c r="UV14" s="130"/>
      <c r="UW14" s="130"/>
      <c r="UX14" s="130"/>
      <c r="UY14" s="130"/>
      <c r="UZ14" s="130"/>
      <c r="VA14" s="130"/>
      <c r="VB14" s="130"/>
      <c r="VC14" s="130"/>
      <c r="VD14" s="130"/>
      <c r="VE14" s="130"/>
      <c r="VF14" s="130"/>
      <c r="VG14" s="130"/>
      <c r="VH14" s="130"/>
      <c r="VI14" s="130"/>
      <c r="VJ14" s="130"/>
      <c r="VK14" s="130"/>
      <c r="VL14" s="130"/>
      <c r="VM14" s="130"/>
      <c r="VN14" s="130"/>
      <c r="VO14" s="130"/>
      <c r="VP14" s="130"/>
      <c r="VQ14" s="130"/>
      <c r="VR14" s="130"/>
      <c r="VS14" s="130"/>
      <c r="VT14" s="130"/>
      <c r="VU14" s="130"/>
      <c r="VV14" s="130"/>
      <c r="VW14" s="130"/>
      <c r="VX14" s="130"/>
      <c r="VY14" s="130"/>
      <c r="VZ14" s="130"/>
      <c r="WA14" s="130"/>
      <c r="WB14" s="130"/>
      <c r="WC14" s="130"/>
      <c r="WD14" s="130"/>
      <c r="WE14" s="130"/>
      <c r="WF14" s="130"/>
      <c r="WG14" s="130"/>
      <c r="WH14" s="130"/>
      <c r="WI14" s="130"/>
      <c r="WJ14" s="130"/>
      <c r="WK14" s="130"/>
      <c r="WL14" s="130"/>
      <c r="WM14" s="130"/>
      <c r="WN14" s="130"/>
      <c r="WO14" s="130"/>
      <c r="WP14" s="130"/>
      <c r="WQ14" s="130"/>
      <c r="WR14" s="130"/>
      <c r="WS14" s="130"/>
      <c r="WT14" s="130"/>
      <c r="WU14" s="130"/>
      <c r="WV14" s="130"/>
      <c r="WW14" s="130"/>
      <c r="WX14" s="130"/>
      <c r="WY14" s="130"/>
      <c r="WZ14" s="130"/>
      <c r="XA14" s="130"/>
      <c r="XB14" s="130"/>
      <c r="XC14" s="130"/>
      <c r="XD14" s="130"/>
      <c r="XE14" s="130"/>
      <c r="XF14" s="130"/>
      <c r="XG14" s="130"/>
      <c r="XH14" s="130"/>
      <c r="XI14" s="130"/>
      <c r="XJ14" s="130"/>
      <c r="XK14" s="130"/>
      <c r="XL14" s="130"/>
      <c r="XM14" s="130"/>
      <c r="XN14" s="130"/>
      <c r="XO14" s="130"/>
      <c r="XP14" s="130"/>
      <c r="XQ14" s="130"/>
      <c r="XR14" s="130"/>
      <c r="XS14" s="130"/>
      <c r="XT14" s="130"/>
      <c r="XU14" s="130"/>
      <c r="XV14" s="130"/>
      <c r="XW14" s="130"/>
      <c r="XX14" s="130"/>
      <c r="XY14" s="130"/>
      <c r="XZ14" s="130"/>
      <c r="YA14" s="130"/>
      <c r="YB14" s="130"/>
      <c r="YC14" s="130"/>
      <c r="YD14" s="130"/>
      <c r="YE14" s="130"/>
      <c r="YF14" s="130"/>
      <c r="YG14" s="130"/>
      <c r="YH14" s="130"/>
      <c r="YI14" s="130"/>
      <c r="YJ14" s="130"/>
      <c r="YK14" s="130"/>
      <c r="YL14" s="130"/>
      <c r="YM14" s="130"/>
      <c r="YN14" s="130"/>
      <c r="YO14" s="130"/>
      <c r="YP14" s="130"/>
      <c r="YQ14" s="130"/>
      <c r="YR14" s="130"/>
      <c r="YS14" s="130"/>
      <c r="YT14" s="130"/>
      <c r="YU14" s="130"/>
      <c r="YV14" s="130"/>
      <c r="YW14" s="130"/>
      <c r="YX14" s="130"/>
      <c r="YY14" s="130"/>
      <c r="YZ14" s="130"/>
      <c r="ZA14" s="130"/>
      <c r="ZB14" s="130"/>
      <c r="ZC14" s="130"/>
      <c r="ZD14" s="130"/>
      <c r="ZE14" s="130"/>
      <c r="ZF14" s="130"/>
      <c r="ZG14" s="130"/>
      <c r="ZH14" s="130"/>
      <c r="ZI14" s="130"/>
      <c r="ZJ14" s="130"/>
      <c r="ZK14" s="130"/>
      <c r="ZL14" s="130"/>
      <c r="ZM14" s="130"/>
      <c r="ZN14" s="130"/>
      <c r="ZO14" s="130"/>
      <c r="ZP14" s="130"/>
      <c r="ZQ14" s="130"/>
      <c r="ZR14" s="130"/>
      <c r="ZS14" s="130"/>
      <c r="ZT14" s="130"/>
      <c r="ZU14" s="130"/>
      <c r="ZV14" s="130"/>
      <c r="ZW14" s="130"/>
      <c r="ZX14" s="130"/>
      <c r="ZY14" s="130"/>
      <c r="ZZ14" s="130"/>
      <c r="AAA14" s="130"/>
      <c r="AAB14" s="130"/>
      <c r="AAC14" s="130"/>
      <c r="AAD14" s="130"/>
      <c r="AAE14" s="130"/>
      <c r="AAF14" s="130"/>
      <c r="AAG14" s="130"/>
      <c r="AAH14" s="130"/>
      <c r="AAI14" s="130"/>
      <c r="AAJ14" s="130"/>
      <c r="AAK14" s="130"/>
      <c r="AAL14" s="130"/>
      <c r="AAM14" s="130"/>
      <c r="AAN14" s="130"/>
      <c r="AAO14" s="130"/>
      <c r="AAP14" s="130"/>
      <c r="AAQ14" s="130"/>
      <c r="AAR14" s="130"/>
      <c r="AAS14" s="130"/>
      <c r="AAT14" s="130"/>
      <c r="AAU14" s="130"/>
      <c r="AAV14" s="130"/>
      <c r="AAW14" s="130"/>
      <c r="AAX14" s="130"/>
      <c r="AAY14" s="130"/>
      <c r="AAZ14" s="130"/>
      <c r="ABA14" s="130"/>
      <c r="ABB14" s="130"/>
      <c r="ABC14" s="130"/>
      <c r="ABD14" s="130"/>
      <c r="ABE14" s="130"/>
      <c r="ABF14" s="130"/>
      <c r="ABG14" s="130"/>
      <c r="ABH14" s="130"/>
      <c r="ABI14" s="130"/>
      <c r="ABJ14" s="130"/>
      <c r="ABK14" s="130"/>
      <c r="ABL14" s="130"/>
      <c r="ABM14" s="130"/>
      <c r="ABN14" s="130"/>
      <c r="ABO14" s="130"/>
      <c r="ABP14" s="130"/>
      <c r="ABQ14" s="130"/>
      <c r="ABR14" s="130"/>
      <c r="ABS14" s="130"/>
      <c r="ABT14" s="130"/>
      <c r="ABU14" s="130"/>
      <c r="ABV14" s="130"/>
      <c r="ABW14" s="130"/>
      <c r="ABX14" s="130"/>
      <c r="ABY14" s="130"/>
      <c r="ABZ14" s="130"/>
      <c r="ACA14" s="130"/>
      <c r="ACB14" s="130"/>
      <c r="ACC14" s="130"/>
      <c r="ACD14" s="130"/>
      <c r="ACE14" s="130"/>
      <c r="ACF14" s="130"/>
      <c r="ACG14" s="130"/>
      <c r="ACH14" s="130"/>
      <c r="ACI14" s="130"/>
      <c r="ACJ14" s="130"/>
      <c r="ACK14" s="130"/>
      <c r="ACL14" s="130"/>
      <c r="ACM14" s="130"/>
      <c r="ACN14" s="130"/>
      <c r="ACO14" s="130"/>
      <c r="ACP14" s="130"/>
      <c r="ACQ14" s="130"/>
      <c r="ACR14" s="130"/>
      <c r="ACS14" s="130"/>
      <c r="ACT14" s="130"/>
      <c r="ACU14" s="130"/>
      <c r="ACV14" s="130"/>
      <c r="ACW14" s="130"/>
      <c r="ACX14" s="130"/>
      <c r="ACY14" s="130"/>
      <c r="ACZ14" s="130"/>
      <c r="ADA14" s="130"/>
      <c r="ADB14" s="130"/>
      <c r="ADC14" s="130"/>
      <c r="ADD14" s="130"/>
      <c r="ADE14" s="130"/>
      <c r="ADF14" s="130"/>
      <c r="ADG14" s="130"/>
      <c r="ADH14" s="130"/>
      <c r="ADI14" s="130"/>
      <c r="ADJ14" s="130"/>
      <c r="ADK14" s="130"/>
      <c r="ADL14" s="130"/>
      <c r="ADM14" s="130"/>
      <c r="ADN14" s="130"/>
      <c r="ADO14" s="130"/>
      <c r="ADP14" s="130"/>
      <c r="ADQ14" s="130"/>
      <c r="ADR14" s="130"/>
      <c r="ADS14" s="130"/>
      <c r="ADT14" s="130"/>
      <c r="ADU14" s="130"/>
      <c r="ADV14" s="130"/>
      <c r="ADW14" s="130"/>
      <c r="ADX14" s="130"/>
      <c r="ADY14" s="130"/>
      <c r="ADZ14" s="130"/>
      <c r="AEA14" s="130"/>
      <c r="AEB14" s="130"/>
      <c r="AEC14" s="130"/>
      <c r="AED14" s="130"/>
      <c r="AEE14" s="130"/>
      <c r="AEF14" s="130"/>
      <c r="AEG14" s="130"/>
      <c r="AEH14" s="130"/>
      <c r="AEI14" s="130"/>
      <c r="AEJ14" s="130"/>
      <c r="AEK14" s="130"/>
      <c r="AEL14" s="130"/>
      <c r="AEM14" s="130"/>
      <c r="AEN14" s="130"/>
      <c r="AEO14" s="130"/>
      <c r="AEP14" s="130"/>
      <c r="AEQ14" s="130"/>
      <c r="AER14" s="130"/>
      <c r="AES14" s="130"/>
      <c r="AET14" s="130"/>
      <c r="AEU14" s="130"/>
      <c r="AEV14" s="130"/>
      <c r="AEW14" s="130"/>
      <c r="AEX14" s="130"/>
      <c r="AEY14" s="130"/>
      <c r="AEZ14" s="130"/>
      <c r="AFA14" s="130"/>
      <c r="AFB14" s="130"/>
      <c r="AFC14" s="130"/>
      <c r="AFD14" s="130"/>
      <c r="AFE14" s="130"/>
      <c r="AFF14" s="130"/>
      <c r="AFG14" s="130"/>
      <c r="AFH14" s="130"/>
      <c r="AFI14" s="130"/>
      <c r="AFJ14" s="130"/>
      <c r="AFK14" s="130"/>
      <c r="AFL14" s="130"/>
      <c r="AFM14" s="130"/>
      <c r="AFN14" s="130"/>
      <c r="AFO14" s="130"/>
      <c r="AFP14" s="130"/>
      <c r="AFQ14" s="130"/>
      <c r="AFR14" s="130"/>
      <c r="AFS14" s="130"/>
      <c r="AFT14" s="130"/>
      <c r="AFU14" s="130"/>
      <c r="AFV14" s="130"/>
      <c r="AFW14" s="130"/>
      <c r="AFX14" s="130"/>
      <c r="AFY14" s="130"/>
      <c r="AFZ14" s="130"/>
      <c r="AGA14" s="130"/>
      <c r="AGB14" s="130"/>
      <c r="AGC14" s="130"/>
      <c r="AGD14" s="130"/>
      <c r="AGE14" s="130"/>
      <c r="AGF14" s="130"/>
      <c r="AGG14" s="130"/>
      <c r="AGH14" s="130"/>
      <c r="AGI14" s="130"/>
      <c r="AGJ14" s="130"/>
      <c r="AGK14" s="130"/>
      <c r="AGL14" s="130"/>
      <c r="AGM14" s="130"/>
      <c r="AGN14" s="130"/>
      <c r="AGO14" s="130"/>
      <c r="AGP14" s="130"/>
      <c r="AGQ14" s="130"/>
      <c r="AGR14" s="130"/>
      <c r="AGS14" s="130"/>
      <c r="AGT14" s="130"/>
      <c r="AGU14" s="130"/>
      <c r="AGV14" s="130"/>
      <c r="AGW14" s="130"/>
      <c r="AGX14" s="130"/>
      <c r="AGY14" s="130"/>
      <c r="AGZ14" s="130"/>
      <c r="AHA14" s="130"/>
      <c r="AHB14" s="130"/>
      <c r="AHC14" s="130"/>
      <c r="AHD14" s="130"/>
      <c r="AHE14" s="130"/>
      <c r="AHF14" s="130"/>
      <c r="AHG14" s="130"/>
      <c r="AHH14" s="130"/>
      <c r="AHI14" s="130"/>
      <c r="AHJ14" s="130"/>
      <c r="AHK14" s="130"/>
      <c r="AHL14" s="130"/>
      <c r="AHM14" s="130"/>
      <c r="AHN14" s="130"/>
      <c r="AHO14" s="130"/>
      <c r="AHP14" s="130"/>
      <c r="AHQ14" s="130"/>
      <c r="AHR14" s="130"/>
      <c r="AHS14" s="130"/>
      <c r="AHT14" s="130"/>
      <c r="AHU14" s="130"/>
      <c r="AHV14" s="130"/>
      <c r="AHW14" s="130"/>
      <c r="AHX14" s="130"/>
      <c r="AHY14" s="130"/>
      <c r="AHZ14" s="130"/>
      <c r="AIA14" s="130"/>
      <c r="AIB14" s="130"/>
      <c r="AIC14" s="130"/>
      <c r="AID14" s="130"/>
      <c r="AIE14" s="130"/>
      <c r="AIF14" s="130"/>
      <c r="AIG14" s="130"/>
      <c r="AIH14" s="130"/>
      <c r="AII14" s="130"/>
      <c r="AIJ14" s="130"/>
      <c r="AIK14" s="130"/>
      <c r="AIL14" s="130"/>
      <c r="AIM14" s="130"/>
      <c r="AIN14" s="130"/>
      <c r="AIO14" s="130"/>
      <c r="AIP14" s="130"/>
      <c r="AIQ14" s="130"/>
      <c r="AIR14" s="130"/>
      <c r="AIS14" s="130"/>
      <c r="AIT14" s="130"/>
      <c r="AIU14" s="130"/>
      <c r="AIV14" s="130"/>
      <c r="AIW14" s="130"/>
      <c r="AIX14" s="130"/>
      <c r="AIY14" s="130"/>
      <c r="AIZ14" s="130"/>
      <c r="AJA14" s="130"/>
      <c r="AJB14" s="130"/>
      <c r="AJC14" s="130"/>
      <c r="AJD14" s="130"/>
      <c r="AJE14" s="130"/>
      <c r="AJF14" s="130"/>
      <c r="AJG14" s="130"/>
      <c r="AJH14" s="130"/>
      <c r="AJI14" s="130"/>
      <c r="AJJ14" s="130"/>
      <c r="AJK14" s="130"/>
      <c r="AJL14" s="130"/>
      <c r="AJM14" s="130"/>
      <c r="AJN14" s="130"/>
      <c r="AJO14" s="130"/>
      <c r="AJP14" s="130"/>
      <c r="AJQ14" s="130"/>
      <c r="AJR14" s="130"/>
      <c r="AJS14" s="130"/>
      <c r="AJT14" s="130"/>
      <c r="AJU14" s="130"/>
      <c r="AJV14" s="130"/>
      <c r="AJW14" s="130"/>
      <c r="AJX14" s="130"/>
      <c r="AJY14" s="130"/>
      <c r="AJZ14" s="130"/>
      <c r="AKA14" s="130"/>
      <c r="AKB14" s="130"/>
      <c r="AKC14" s="130"/>
      <c r="AKD14" s="130"/>
      <c r="AKE14" s="130"/>
      <c r="AKF14" s="130"/>
      <c r="AKG14" s="130"/>
      <c r="AKH14" s="130"/>
      <c r="AKI14" s="130"/>
      <c r="AKJ14" s="130"/>
      <c r="AKK14" s="130"/>
      <c r="AKL14" s="130"/>
      <c r="AKM14" s="130"/>
      <c r="AKN14" s="130"/>
      <c r="AKO14" s="130"/>
      <c r="AKP14" s="130"/>
      <c r="AKQ14" s="130"/>
      <c r="AKR14" s="130"/>
      <c r="AKS14" s="130"/>
      <c r="AKT14" s="130"/>
      <c r="AKU14" s="130"/>
      <c r="AKV14" s="130"/>
      <c r="AKW14" s="130"/>
      <c r="AKX14" s="130"/>
      <c r="AKY14" s="130"/>
      <c r="AKZ14" s="130"/>
      <c r="ALA14" s="130"/>
      <c r="ALB14" s="130"/>
      <c r="ALC14" s="130"/>
      <c r="ALD14" s="130"/>
      <c r="ALE14" s="130"/>
      <c r="ALF14" s="130"/>
      <c r="ALG14" s="130"/>
      <c r="ALH14" s="130"/>
      <c r="ALI14" s="130"/>
      <c r="ALJ14" s="130"/>
      <c r="ALK14" s="130"/>
      <c r="ALL14" s="130"/>
      <c r="ALM14" s="130"/>
      <c r="ALN14" s="130"/>
      <c r="ALO14" s="130"/>
      <c r="ALP14" s="130"/>
      <c r="ALQ14" s="130"/>
      <c r="ALR14" s="130"/>
      <c r="ALS14" s="130"/>
      <c r="ALT14" s="130"/>
      <c r="ALU14" s="130"/>
      <c r="ALV14" s="130"/>
      <c r="ALW14" s="130"/>
      <c r="ALX14" s="130"/>
      <c r="ALY14" s="130"/>
      <c r="ALZ14" s="130"/>
      <c r="AMA14" s="130"/>
      <c r="AMB14" s="130"/>
      <c r="AMC14" s="130"/>
      <c r="AMD14" s="130"/>
      <c r="AME14" s="130"/>
      <c r="AMF14" s="130"/>
      <c r="AMG14" s="130"/>
      <c r="AMH14" s="130"/>
    </row>
    <row r="15" spans="1:1022" ht="122.25" customHeight="1">
      <c r="A15" s="127" t="s">
        <v>778</v>
      </c>
      <c r="B15" s="481" t="s">
        <v>779</v>
      </c>
      <c r="C15" s="28"/>
      <c r="D15" s="28"/>
      <c r="E15" s="28"/>
      <c r="F15" s="148"/>
      <c r="G15" s="148"/>
      <c r="H15" s="148"/>
    </row>
    <row r="16" spans="1:1022" ht="33.75" customHeight="1">
      <c r="A16" s="127" t="s">
        <v>780</v>
      </c>
      <c r="B16" s="481" t="s">
        <v>781</v>
      </c>
      <c r="C16" s="306">
        <f>'Смета, Таблица 5.1'!C38/1000</f>
        <v>7.5</v>
      </c>
      <c r="D16" s="306">
        <f>'Смета, Таблица 5.1'!D38/1000</f>
        <v>7.8</v>
      </c>
      <c r="E16" s="306">
        <f>'Смета, Таблица 5.1'!E38/1000</f>
        <v>8.1120000000000001</v>
      </c>
      <c r="F16" s="306">
        <f>'Смета, Таблица 5.1'!F38/1000</f>
        <v>8.4364799999999995</v>
      </c>
      <c r="G16" s="306">
        <f>'Смета, Таблица 5.1'!G38/1000</f>
        <v>8.7739392000000009</v>
      </c>
      <c r="H16" s="306">
        <f>'Смета, Таблица 5.1'!H38/1000</f>
        <v>9.124896768000001</v>
      </c>
    </row>
    <row r="17" spans="1:8" ht="15.75">
      <c r="A17" s="127" t="s">
        <v>782</v>
      </c>
      <c r="B17" s="481" t="s">
        <v>783</v>
      </c>
      <c r="C17" s="28"/>
      <c r="D17" s="28"/>
      <c r="E17" s="28"/>
      <c r="F17" s="28"/>
      <c r="G17" s="28"/>
      <c r="H17" s="28"/>
    </row>
    <row r="18" spans="1:8" ht="35.85" customHeight="1">
      <c r="A18" s="127" t="s">
        <v>510</v>
      </c>
      <c r="B18" s="481" t="s">
        <v>784</v>
      </c>
      <c r="C18" s="306">
        <f>'Смета, Таблица 5.1'!C24/1000</f>
        <v>1334.3614399999999</v>
      </c>
      <c r="D18" s="306">
        <f>'Смета, Таблица 5.1'!D24/1000</f>
        <v>1387.7358976</v>
      </c>
      <c r="E18" s="306">
        <f>'Смета, Таблица 5.1'!E24/1000</f>
        <v>1443.2453335040002</v>
      </c>
      <c r="F18" s="306">
        <f>'Смета, Таблица 5.1'!F24/1000</f>
        <v>1500.97514684416</v>
      </c>
      <c r="G18" s="306">
        <f>'Смета, Таблица 5.1'!G24/1000</f>
        <v>1561.0141527179264</v>
      </c>
      <c r="H18" s="306">
        <f>'Смета, Таблица 5.1'!H24/1000</f>
        <v>1623.4547188266436</v>
      </c>
    </row>
    <row r="19" spans="1:8" ht="33.75" customHeight="1">
      <c r="A19" s="127" t="s">
        <v>785</v>
      </c>
      <c r="B19" s="481" t="s">
        <v>786</v>
      </c>
      <c r="C19" s="28"/>
      <c r="D19" s="28"/>
      <c r="E19" s="28"/>
      <c r="F19" s="148"/>
      <c r="G19" s="148"/>
      <c r="H19" s="148"/>
    </row>
    <row r="20" spans="1:8" ht="36.75" customHeight="1">
      <c r="A20" s="127" t="s">
        <v>787</v>
      </c>
      <c r="B20" s="481" t="s">
        <v>788</v>
      </c>
      <c r="C20" s="306">
        <f>'Смета, Таблица 5.1'!C19/1000</f>
        <v>106.595</v>
      </c>
      <c r="D20" s="306">
        <f>'Смета, Таблица 5.1'!D19/1000</f>
        <v>90.60575</v>
      </c>
      <c r="E20" s="306">
        <f>'Смета, Таблица 5.1'!E19/1000</f>
        <v>77.0148875</v>
      </c>
      <c r="F20" s="306">
        <f>'Смета, Таблица 5.1'!F19/1000</f>
        <v>65.462654375</v>
      </c>
      <c r="G20" s="306">
        <f>'Смета, Таблица 5.1'!G19/1000</f>
        <v>55.643256218749997</v>
      </c>
      <c r="H20" s="306">
        <f>'Смета, Таблица 5.1'!H19/1000</f>
        <v>47.296767785937497</v>
      </c>
    </row>
    <row r="21" spans="1:8" ht="63" customHeight="1">
      <c r="A21" s="127" t="s">
        <v>789</v>
      </c>
      <c r="B21" s="481" t="s">
        <v>790</v>
      </c>
      <c r="C21" s="83"/>
      <c r="D21" s="83"/>
      <c r="E21" s="83"/>
      <c r="F21" s="425"/>
      <c r="G21" s="425"/>
      <c r="H21" s="425"/>
    </row>
    <row r="22" spans="1:8" ht="15.75">
      <c r="A22" s="127"/>
      <c r="B22" s="484" t="s">
        <v>791</v>
      </c>
      <c r="C22" s="400">
        <f t="shared" ref="C22:H22" si="1">C20+C18+C16</f>
        <v>1448.4564399999999</v>
      </c>
      <c r="D22" s="400">
        <f t="shared" si="1"/>
        <v>1486.1416475999999</v>
      </c>
      <c r="E22" s="400">
        <f t="shared" si="1"/>
        <v>1528.3722210040003</v>
      </c>
      <c r="F22" s="400">
        <f t="shared" si="1"/>
        <v>1574.8742812191601</v>
      </c>
      <c r="G22" s="400">
        <f t="shared" si="1"/>
        <v>1625.4313481366764</v>
      </c>
      <c r="H22" s="400">
        <f t="shared" si="1"/>
        <v>1679.876383380581</v>
      </c>
    </row>
    <row r="23" spans="1:8" ht="15.75">
      <c r="A23" s="127" t="s">
        <v>512</v>
      </c>
      <c r="B23" s="482" t="s">
        <v>699</v>
      </c>
      <c r="C23" s="28"/>
      <c r="D23" s="28"/>
      <c r="E23" s="28"/>
      <c r="F23" s="148"/>
      <c r="G23" s="148"/>
      <c r="H23" s="148"/>
    </row>
    <row r="24" spans="1:8" ht="93.4" customHeight="1">
      <c r="A24" s="127" t="s">
        <v>538</v>
      </c>
      <c r="B24" s="481" t="s">
        <v>792</v>
      </c>
      <c r="C24" s="83"/>
      <c r="D24" s="83"/>
      <c r="E24" s="83"/>
      <c r="F24" s="425"/>
      <c r="G24" s="425"/>
      <c r="H24" s="425"/>
    </row>
    <row r="25" spans="1:8" ht="30.75" customHeight="1">
      <c r="A25" s="127" t="s">
        <v>540</v>
      </c>
      <c r="B25" s="486" t="s">
        <v>793</v>
      </c>
      <c r="C25" s="400">
        <f t="shared" ref="C25:H25" si="2">C11+C14+C18+C19+C20+C21+C23+C24</f>
        <v>1448.4564399999999</v>
      </c>
      <c r="D25" s="400">
        <f t="shared" si="2"/>
        <v>1486.1416475999999</v>
      </c>
      <c r="E25" s="400">
        <f t="shared" si="2"/>
        <v>1528.3722210040003</v>
      </c>
      <c r="F25" s="400">
        <f t="shared" si="2"/>
        <v>1574.8742812191601</v>
      </c>
      <c r="G25" s="400">
        <f t="shared" si="2"/>
        <v>1625.4313481366764</v>
      </c>
      <c r="H25" s="400">
        <f t="shared" si="2"/>
        <v>1679.876383380581</v>
      </c>
    </row>
    <row r="26" spans="1:8" ht="15.75">
      <c r="A26" s="156"/>
      <c r="C26" s="136"/>
      <c r="D26" s="136"/>
      <c r="E26" s="136"/>
    </row>
    <row r="27" spans="1:8" ht="15.75">
      <c r="A27" s="156"/>
      <c r="B27" s="72" t="str">
        <f>'Таблица 4.3'!B29</f>
        <v>Бухгалтер</v>
      </c>
      <c r="C27" s="136"/>
      <c r="D27" s="136"/>
      <c r="E27" s="628" t="str">
        <f>'Таблица 4.3'!P29</f>
        <v>Сергеева Д.М.</v>
      </c>
      <c r="F27" s="628"/>
    </row>
    <row r="28" spans="1:8" ht="15.75">
      <c r="A28" s="156"/>
      <c r="C28" s="136"/>
      <c r="D28" s="136"/>
      <c r="E28" s="136"/>
    </row>
    <row r="29" spans="1:8" ht="15.75">
      <c r="A29" s="156"/>
    </row>
    <row r="30" spans="1:8" ht="15.75">
      <c r="A30" s="156"/>
      <c r="C30" s="136"/>
      <c r="D30" s="136"/>
      <c r="E30" s="136"/>
    </row>
    <row r="31" spans="1:8" ht="15.75">
      <c r="A31" s="156"/>
      <c r="C31" s="136"/>
      <c r="D31" s="136"/>
      <c r="E31" s="136"/>
    </row>
    <row r="32" spans="1:8" ht="15.75">
      <c r="A32" s="156"/>
      <c r="C32" s="136"/>
      <c r="D32" s="136"/>
      <c r="E32" s="136"/>
    </row>
    <row r="33" spans="1:8" ht="15.75">
      <c r="A33" s="156"/>
      <c r="C33" s="136"/>
      <c r="D33" s="136"/>
      <c r="E33" s="136"/>
    </row>
    <row r="34" spans="1:8" ht="15.75">
      <c r="A34" s="620" t="s">
        <v>167</v>
      </c>
      <c r="B34" s="620"/>
      <c r="C34" s="136"/>
      <c r="D34" s="136"/>
      <c r="E34" s="136"/>
    </row>
    <row r="35" spans="1:8" ht="32.65" customHeight="1">
      <c r="A35" s="619" t="s">
        <v>794</v>
      </c>
      <c r="B35" s="619"/>
      <c r="C35" s="619"/>
      <c r="D35" s="619"/>
      <c r="E35" s="619"/>
      <c r="F35" s="619"/>
      <c r="G35" s="619"/>
      <c r="H35" s="619"/>
    </row>
    <row r="36" spans="1:8" ht="36.4" customHeight="1">
      <c r="A36" s="619" t="s">
        <v>795</v>
      </c>
      <c r="B36" s="619"/>
      <c r="C36" s="619"/>
      <c r="D36" s="619"/>
      <c r="E36" s="619"/>
      <c r="F36" s="619"/>
      <c r="G36" s="619"/>
      <c r="H36" s="619"/>
    </row>
    <row r="37" spans="1:8" ht="30.75" customHeight="1">
      <c r="A37" s="619" t="s">
        <v>796</v>
      </c>
      <c r="B37" s="619"/>
      <c r="C37" s="619"/>
      <c r="D37" s="619"/>
      <c r="E37" s="619"/>
      <c r="F37" s="619"/>
      <c r="G37" s="619"/>
      <c r="H37" s="619"/>
    </row>
    <row r="38" spans="1:8" ht="32.25" customHeight="1">
      <c r="A38" s="619" t="s">
        <v>797</v>
      </c>
      <c r="B38" s="619"/>
      <c r="C38" s="619"/>
      <c r="D38" s="619"/>
      <c r="E38" s="619"/>
      <c r="F38" s="619"/>
      <c r="G38" s="619"/>
      <c r="H38" s="619"/>
    </row>
  </sheetData>
  <mergeCells count="10">
    <mergeCell ref="A35:H35"/>
    <mergeCell ref="A36:H36"/>
    <mergeCell ref="A37:H37"/>
    <mergeCell ref="A38:H38"/>
    <mergeCell ref="A1:H1"/>
    <mergeCell ref="A5:H5"/>
    <mergeCell ref="A7:H7"/>
    <mergeCell ref="C8:D8"/>
    <mergeCell ref="E27:F27"/>
    <mergeCell ref="A34:B34"/>
  </mergeCells>
  <pageMargins left="0.70826771653543308" right="0.31535433070866142" top="1.1417322834645669" bottom="0.74803149606299213" header="0.74803149606299213" footer="0.3543307086614173"/>
  <pageSetup paperSize="9" scale="80" fitToWidth="0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39"/>
  <sheetViews>
    <sheetView topLeftCell="A17" zoomScale="90" zoomScaleNormal="90" workbookViewId="0">
      <selection sqref="A1:H30"/>
    </sheetView>
  </sheetViews>
  <sheetFormatPr defaultRowHeight="15"/>
  <cols>
    <col min="1" max="1" width="8.125" style="20" customWidth="1"/>
    <col min="2" max="2" width="27.5" style="20" customWidth="1"/>
    <col min="3" max="8" width="10.375" style="20" customWidth="1"/>
    <col min="9" max="1022" width="8.125" style="20" customWidth="1"/>
    <col min="1023" max="1024" width="8.125" customWidth="1"/>
  </cols>
  <sheetData>
    <row r="1" spans="1:1022" ht="18.75">
      <c r="A1" s="151" t="s">
        <v>739</v>
      </c>
      <c r="B1" s="21"/>
      <c r="C1" s="21"/>
      <c r="D1" s="21"/>
      <c r="E1" s="21"/>
      <c r="F1" s="21"/>
      <c r="G1" s="21"/>
      <c r="H1" s="21"/>
    </row>
    <row r="2" spans="1:1022" ht="15.75">
      <c r="A2" s="581" t="s">
        <v>773</v>
      </c>
      <c r="B2" s="581"/>
      <c r="C2" s="581"/>
      <c r="D2" s="581"/>
      <c r="E2" s="581"/>
      <c r="F2" s="581"/>
      <c r="G2" s="581"/>
      <c r="H2" s="581"/>
    </row>
    <row r="3" spans="1:1022" ht="15.75">
      <c r="A3" s="21"/>
    </row>
    <row r="4" spans="1:1022" ht="15.75" hidden="1" customHeight="1">
      <c r="A4" s="21"/>
    </row>
    <row r="5" spans="1:1022" ht="15.75" hidden="1" customHeight="1">
      <c r="A5" s="156"/>
    </row>
    <row r="6" spans="1:1022" ht="15.75">
      <c r="A6" s="582" t="s">
        <v>774</v>
      </c>
      <c r="B6" s="582"/>
      <c r="C6" s="582"/>
      <c r="D6" s="582"/>
      <c r="E6" s="582"/>
      <c r="F6" s="582"/>
      <c r="G6" s="582"/>
      <c r="H6" s="582"/>
    </row>
    <row r="7" spans="1:1022" ht="15.75">
      <c r="A7" s="59"/>
    </row>
    <row r="8" spans="1:1022" ht="15.75" hidden="1" customHeight="1">
      <c r="A8" s="697" t="s">
        <v>421</v>
      </c>
      <c r="B8" s="697"/>
      <c r="C8" s="697"/>
      <c r="D8" s="697"/>
      <c r="E8" s="697"/>
      <c r="F8" s="697"/>
      <c r="G8" s="697"/>
      <c r="H8" s="697"/>
      <c r="I8" s="22"/>
      <c r="J8" s="22"/>
      <c r="K8" s="22"/>
      <c r="L8" s="22"/>
      <c r="N8" s="22"/>
    </row>
    <row r="9" spans="1:1022" ht="16.5" customHeight="1">
      <c r="A9" s="24"/>
      <c r="B9" s="31"/>
      <c r="C9" s="698" t="s">
        <v>760</v>
      </c>
      <c r="D9" s="699"/>
      <c r="E9" s="625"/>
      <c r="F9" s="700"/>
      <c r="G9" s="700"/>
      <c r="H9" s="624"/>
    </row>
    <row r="10" spans="1:1022" ht="109.5" customHeight="1">
      <c r="A10" s="127" t="s">
        <v>711</v>
      </c>
      <c r="B10" s="28" t="s">
        <v>712</v>
      </c>
      <c r="C10" s="28" t="s">
        <v>1149</v>
      </c>
      <c r="D10" s="28" t="s">
        <v>1106</v>
      </c>
      <c r="E10" s="28" t="s">
        <v>1107</v>
      </c>
      <c r="F10" s="28" t="s">
        <v>1108</v>
      </c>
      <c r="G10" s="28" t="s">
        <v>1109</v>
      </c>
      <c r="H10" s="28" t="s">
        <v>1150</v>
      </c>
    </row>
    <row r="11" spans="1:1022" ht="15.75">
      <c r="A11" s="25">
        <v>1</v>
      </c>
      <c r="B11" s="28">
        <v>2</v>
      </c>
      <c r="C11" s="28">
        <v>3</v>
      </c>
      <c r="D11" s="28">
        <v>4</v>
      </c>
      <c r="E11" s="28">
        <v>5</v>
      </c>
      <c r="F11" s="28">
        <v>6</v>
      </c>
      <c r="G11" s="28">
        <v>7</v>
      </c>
      <c r="H11" s="28">
        <v>8</v>
      </c>
    </row>
    <row r="12" spans="1:1022" ht="65.25" customHeight="1">
      <c r="A12" s="127" t="s">
        <v>88</v>
      </c>
      <c r="B12" s="481" t="s">
        <v>775</v>
      </c>
      <c r="C12" s="28"/>
      <c r="D12" s="28"/>
      <c r="E12" s="28"/>
      <c r="F12" s="148"/>
      <c r="G12" s="148"/>
      <c r="H12" s="148"/>
    </row>
    <row r="13" spans="1:1022" ht="15.75">
      <c r="A13" s="127" t="s">
        <v>502</v>
      </c>
      <c r="B13" s="482" t="s">
        <v>732</v>
      </c>
      <c r="C13" s="28"/>
      <c r="D13" s="28"/>
      <c r="E13" s="28"/>
      <c r="F13" s="148"/>
      <c r="G13" s="148"/>
      <c r="H13" s="148"/>
    </row>
    <row r="14" spans="1:1022" ht="15.75">
      <c r="A14" s="127" t="s">
        <v>505</v>
      </c>
      <c r="B14" s="482" t="s">
        <v>776</v>
      </c>
      <c r="C14" s="28"/>
      <c r="D14" s="28"/>
      <c r="E14" s="28"/>
      <c r="F14" s="148"/>
      <c r="G14" s="148"/>
      <c r="H14" s="148"/>
    </row>
    <row r="15" spans="1:1022" ht="50.25" customHeight="1">
      <c r="A15" s="124" t="s">
        <v>508</v>
      </c>
      <c r="B15" s="485" t="s">
        <v>777</v>
      </c>
      <c r="C15" s="99">
        <f t="shared" ref="C15:H15" si="0">C17+C18</f>
        <v>7.5</v>
      </c>
      <c r="D15" s="99">
        <f t="shared" si="0"/>
        <v>7.8</v>
      </c>
      <c r="E15" s="99">
        <f t="shared" si="0"/>
        <v>8.1120000000000001</v>
      </c>
      <c r="F15" s="573">
        <f t="shared" si="0"/>
        <v>8.4364799999999995</v>
      </c>
      <c r="G15" s="573">
        <f t="shared" si="0"/>
        <v>8.7739392000000009</v>
      </c>
      <c r="H15" s="573">
        <f t="shared" si="0"/>
        <v>9.124896768000001</v>
      </c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130"/>
      <c r="AR15" s="130"/>
      <c r="AS15" s="130"/>
      <c r="AT15" s="130"/>
      <c r="AU15" s="130"/>
      <c r="AV15" s="130"/>
      <c r="AW15" s="130"/>
      <c r="AX15" s="130"/>
      <c r="AY15" s="130"/>
      <c r="AZ15" s="130"/>
      <c r="BA15" s="130"/>
      <c r="BB15" s="130"/>
      <c r="BC15" s="130"/>
      <c r="BD15" s="130"/>
      <c r="BE15" s="130"/>
      <c r="BF15" s="130"/>
      <c r="BG15" s="130"/>
      <c r="BH15" s="130"/>
      <c r="BI15" s="130"/>
      <c r="BJ15" s="130"/>
      <c r="BK15" s="130"/>
      <c r="BL15" s="130"/>
      <c r="BM15" s="130"/>
      <c r="BN15" s="130"/>
      <c r="BO15" s="130"/>
      <c r="BP15" s="130"/>
      <c r="BQ15" s="130"/>
      <c r="BR15" s="130"/>
      <c r="BS15" s="130"/>
      <c r="BT15" s="130"/>
      <c r="BU15" s="130"/>
      <c r="BV15" s="130"/>
      <c r="BW15" s="130"/>
      <c r="BX15" s="130"/>
      <c r="BY15" s="130"/>
      <c r="BZ15" s="130"/>
      <c r="CA15" s="130"/>
      <c r="CB15" s="130"/>
      <c r="CC15" s="130"/>
      <c r="CD15" s="130"/>
      <c r="CE15" s="130"/>
      <c r="CF15" s="130"/>
      <c r="CG15" s="130"/>
      <c r="CH15" s="130"/>
      <c r="CI15" s="130"/>
      <c r="CJ15" s="130"/>
      <c r="CK15" s="130"/>
      <c r="CL15" s="130"/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0"/>
      <c r="DA15" s="130"/>
      <c r="DB15" s="130"/>
      <c r="DC15" s="130"/>
      <c r="DD15" s="130"/>
      <c r="DE15" s="130"/>
      <c r="DF15" s="130"/>
      <c r="DG15" s="130"/>
      <c r="DH15" s="130"/>
      <c r="DI15" s="130"/>
      <c r="DJ15" s="130"/>
      <c r="DK15" s="130"/>
      <c r="DL15" s="130"/>
      <c r="DM15" s="130"/>
      <c r="DN15" s="130"/>
      <c r="DO15" s="130"/>
      <c r="DP15" s="130"/>
      <c r="DQ15" s="130"/>
      <c r="DR15" s="130"/>
      <c r="DS15" s="130"/>
      <c r="DT15" s="130"/>
      <c r="DU15" s="130"/>
      <c r="DV15" s="130"/>
      <c r="DW15" s="130"/>
      <c r="DX15" s="130"/>
      <c r="DY15" s="130"/>
      <c r="DZ15" s="130"/>
      <c r="EA15" s="130"/>
      <c r="EB15" s="130"/>
      <c r="EC15" s="130"/>
      <c r="ED15" s="130"/>
      <c r="EE15" s="130"/>
      <c r="EF15" s="130"/>
      <c r="EG15" s="130"/>
      <c r="EH15" s="130"/>
      <c r="EI15" s="130"/>
      <c r="EJ15" s="130"/>
      <c r="EK15" s="130"/>
      <c r="EL15" s="130"/>
      <c r="EM15" s="130"/>
      <c r="EN15" s="130"/>
      <c r="EO15" s="130"/>
      <c r="EP15" s="130"/>
      <c r="EQ15" s="130"/>
      <c r="ER15" s="130"/>
      <c r="ES15" s="130"/>
      <c r="ET15" s="130"/>
      <c r="EU15" s="130"/>
      <c r="EV15" s="130"/>
      <c r="EW15" s="130"/>
      <c r="EX15" s="130"/>
      <c r="EY15" s="130"/>
      <c r="EZ15" s="130"/>
      <c r="FA15" s="130"/>
      <c r="FB15" s="130"/>
      <c r="FC15" s="130"/>
      <c r="FD15" s="130"/>
      <c r="FE15" s="130"/>
      <c r="FF15" s="130"/>
      <c r="FG15" s="130"/>
      <c r="FH15" s="130"/>
      <c r="FI15" s="130"/>
      <c r="FJ15" s="130"/>
      <c r="FK15" s="130"/>
      <c r="FL15" s="130"/>
      <c r="FM15" s="130"/>
      <c r="FN15" s="130"/>
      <c r="FO15" s="130"/>
      <c r="FP15" s="130"/>
      <c r="FQ15" s="130"/>
      <c r="FR15" s="130"/>
      <c r="FS15" s="130"/>
      <c r="FT15" s="130"/>
      <c r="FU15" s="130"/>
      <c r="FV15" s="130"/>
      <c r="FW15" s="130"/>
      <c r="FX15" s="130"/>
      <c r="FY15" s="130"/>
      <c r="FZ15" s="130"/>
      <c r="GA15" s="130"/>
      <c r="GB15" s="130"/>
      <c r="GC15" s="130"/>
      <c r="GD15" s="130"/>
      <c r="GE15" s="130"/>
      <c r="GF15" s="130"/>
      <c r="GG15" s="130"/>
      <c r="GH15" s="130"/>
      <c r="GI15" s="130"/>
      <c r="GJ15" s="130"/>
      <c r="GK15" s="130"/>
      <c r="GL15" s="130"/>
      <c r="GM15" s="130"/>
      <c r="GN15" s="130"/>
      <c r="GO15" s="130"/>
      <c r="GP15" s="130"/>
      <c r="GQ15" s="130"/>
      <c r="GR15" s="130"/>
      <c r="GS15" s="130"/>
      <c r="GT15" s="130"/>
      <c r="GU15" s="130"/>
      <c r="GV15" s="130"/>
      <c r="GW15" s="130"/>
      <c r="GX15" s="130"/>
      <c r="GY15" s="130"/>
      <c r="GZ15" s="130"/>
      <c r="HA15" s="130"/>
      <c r="HB15" s="130"/>
      <c r="HC15" s="130"/>
      <c r="HD15" s="130"/>
      <c r="HE15" s="130"/>
      <c r="HF15" s="130"/>
      <c r="HG15" s="130"/>
      <c r="HH15" s="130"/>
      <c r="HI15" s="130"/>
      <c r="HJ15" s="130"/>
      <c r="HK15" s="130"/>
      <c r="HL15" s="130"/>
      <c r="HM15" s="130"/>
      <c r="HN15" s="130"/>
      <c r="HO15" s="130"/>
      <c r="HP15" s="130"/>
      <c r="HQ15" s="130"/>
      <c r="HR15" s="130"/>
      <c r="HS15" s="130"/>
      <c r="HT15" s="130"/>
      <c r="HU15" s="130"/>
      <c r="HV15" s="130"/>
      <c r="HW15" s="130"/>
      <c r="HX15" s="130"/>
      <c r="HY15" s="130"/>
      <c r="HZ15" s="130"/>
      <c r="IA15" s="130"/>
      <c r="IB15" s="130"/>
      <c r="IC15" s="130"/>
      <c r="ID15" s="130"/>
      <c r="IE15" s="130"/>
      <c r="IF15" s="130"/>
      <c r="IG15" s="130"/>
      <c r="IH15" s="130"/>
      <c r="II15" s="130"/>
      <c r="IJ15" s="130"/>
      <c r="IK15" s="130"/>
      <c r="IL15" s="130"/>
      <c r="IM15" s="130"/>
      <c r="IN15" s="130"/>
      <c r="IO15" s="130"/>
      <c r="IP15" s="130"/>
      <c r="IQ15" s="130"/>
      <c r="IR15" s="130"/>
      <c r="IS15" s="130"/>
      <c r="IT15" s="130"/>
      <c r="IU15" s="130"/>
      <c r="IV15" s="130"/>
      <c r="IW15" s="130"/>
      <c r="IX15" s="130"/>
      <c r="IY15" s="130"/>
      <c r="IZ15" s="130"/>
      <c r="JA15" s="130"/>
      <c r="JB15" s="130"/>
      <c r="JC15" s="130"/>
      <c r="JD15" s="130"/>
      <c r="JE15" s="130"/>
      <c r="JF15" s="130"/>
      <c r="JG15" s="130"/>
      <c r="JH15" s="130"/>
      <c r="JI15" s="130"/>
      <c r="JJ15" s="130"/>
      <c r="JK15" s="130"/>
      <c r="JL15" s="130"/>
      <c r="JM15" s="130"/>
      <c r="JN15" s="130"/>
      <c r="JO15" s="130"/>
      <c r="JP15" s="130"/>
      <c r="JQ15" s="130"/>
      <c r="JR15" s="130"/>
      <c r="JS15" s="130"/>
      <c r="JT15" s="130"/>
      <c r="JU15" s="130"/>
      <c r="JV15" s="130"/>
      <c r="JW15" s="130"/>
      <c r="JX15" s="130"/>
      <c r="JY15" s="130"/>
      <c r="JZ15" s="130"/>
      <c r="KA15" s="130"/>
      <c r="KB15" s="130"/>
      <c r="KC15" s="130"/>
      <c r="KD15" s="130"/>
      <c r="KE15" s="130"/>
      <c r="KF15" s="130"/>
      <c r="KG15" s="130"/>
      <c r="KH15" s="130"/>
      <c r="KI15" s="130"/>
      <c r="KJ15" s="130"/>
      <c r="KK15" s="130"/>
      <c r="KL15" s="130"/>
      <c r="KM15" s="130"/>
      <c r="KN15" s="130"/>
      <c r="KO15" s="130"/>
      <c r="KP15" s="130"/>
      <c r="KQ15" s="130"/>
      <c r="KR15" s="130"/>
      <c r="KS15" s="130"/>
      <c r="KT15" s="130"/>
      <c r="KU15" s="130"/>
      <c r="KV15" s="130"/>
      <c r="KW15" s="130"/>
      <c r="KX15" s="130"/>
      <c r="KY15" s="130"/>
      <c r="KZ15" s="130"/>
      <c r="LA15" s="130"/>
      <c r="LB15" s="130"/>
      <c r="LC15" s="130"/>
      <c r="LD15" s="130"/>
      <c r="LE15" s="130"/>
      <c r="LF15" s="130"/>
      <c r="LG15" s="130"/>
      <c r="LH15" s="130"/>
      <c r="LI15" s="130"/>
      <c r="LJ15" s="130"/>
      <c r="LK15" s="130"/>
      <c r="LL15" s="130"/>
      <c r="LM15" s="130"/>
      <c r="LN15" s="130"/>
      <c r="LO15" s="130"/>
      <c r="LP15" s="130"/>
      <c r="LQ15" s="130"/>
      <c r="LR15" s="130"/>
      <c r="LS15" s="130"/>
      <c r="LT15" s="130"/>
      <c r="LU15" s="130"/>
      <c r="LV15" s="130"/>
      <c r="LW15" s="130"/>
      <c r="LX15" s="130"/>
      <c r="LY15" s="130"/>
      <c r="LZ15" s="130"/>
      <c r="MA15" s="130"/>
      <c r="MB15" s="130"/>
      <c r="MC15" s="130"/>
      <c r="MD15" s="130"/>
      <c r="ME15" s="130"/>
      <c r="MF15" s="130"/>
      <c r="MG15" s="130"/>
      <c r="MH15" s="130"/>
      <c r="MI15" s="130"/>
      <c r="MJ15" s="130"/>
      <c r="MK15" s="130"/>
      <c r="ML15" s="130"/>
      <c r="MM15" s="130"/>
      <c r="MN15" s="130"/>
      <c r="MO15" s="130"/>
      <c r="MP15" s="130"/>
      <c r="MQ15" s="130"/>
      <c r="MR15" s="130"/>
      <c r="MS15" s="130"/>
      <c r="MT15" s="130"/>
      <c r="MU15" s="130"/>
      <c r="MV15" s="130"/>
      <c r="MW15" s="130"/>
      <c r="MX15" s="130"/>
      <c r="MY15" s="130"/>
      <c r="MZ15" s="130"/>
      <c r="NA15" s="130"/>
      <c r="NB15" s="130"/>
      <c r="NC15" s="130"/>
      <c r="ND15" s="130"/>
      <c r="NE15" s="130"/>
      <c r="NF15" s="130"/>
      <c r="NG15" s="130"/>
      <c r="NH15" s="130"/>
      <c r="NI15" s="130"/>
      <c r="NJ15" s="130"/>
      <c r="NK15" s="130"/>
      <c r="NL15" s="130"/>
      <c r="NM15" s="130"/>
      <c r="NN15" s="130"/>
      <c r="NO15" s="130"/>
      <c r="NP15" s="130"/>
      <c r="NQ15" s="130"/>
      <c r="NR15" s="130"/>
      <c r="NS15" s="130"/>
      <c r="NT15" s="130"/>
      <c r="NU15" s="130"/>
      <c r="NV15" s="130"/>
      <c r="NW15" s="130"/>
      <c r="NX15" s="130"/>
      <c r="NY15" s="130"/>
      <c r="NZ15" s="130"/>
      <c r="OA15" s="130"/>
      <c r="OB15" s="130"/>
      <c r="OC15" s="130"/>
      <c r="OD15" s="130"/>
      <c r="OE15" s="130"/>
      <c r="OF15" s="130"/>
      <c r="OG15" s="130"/>
      <c r="OH15" s="130"/>
      <c r="OI15" s="130"/>
      <c r="OJ15" s="130"/>
      <c r="OK15" s="130"/>
      <c r="OL15" s="130"/>
      <c r="OM15" s="130"/>
      <c r="ON15" s="130"/>
      <c r="OO15" s="130"/>
      <c r="OP15" s="130"/>
      <c r="OQ15" s="130"/>
      <c r="OR15" s="130"/>
      <c r="OS15" s="130"/>
      <c r="OT15" s="130"/>
      <c r="OU15" s="130"/>
      <c r="OV15" s="130"/>
      <c r="OW15" s="130"/>
      <c r="OX15" s="130"/>
      <c r="OY15" s="130"/>
      <c r="OZ15" s="130"/>
      <c r="PA15" s="130"/>
      <c r="PB15" s="130"/>
      <c r="PC15" s="130"/>
      <c r="PD15" s="130"/>
      <c r="PE15" s="130"/>
      <c r="PF15" s="130"/>
      <c r="PG15" s="130"/>
      <c r="PH15" s="130"/>
      <c r="PI15" s="130"/>
      <c r="PJ15" s="130"/>
      <c r="PK15" s="130"/>
      <c r="PL15" s="130"/>
      <c r="PM15" s="130"/>
      <c r="PN15" s="130"/>
      <c r="PO15" s="130"/>
      <c r="PP15" s="130"/>
      <c r="PQ15" s="130"/>
      <c r="PR15" s="130"/>
      <c r="PS15" s="130"/>
      <c r="PT15" s="130"/>
      <c r="PU15" s="130"/>
      <c r="PV15" s="130"/>
      <c r="PW15" s="130"/>
      <c r="PX15" s="130"/>
      <c r="PY15" s="130"/>
      <c r="PZ15" s="130"/>
      <c r="QA15" s="130"/>
      <c r="QB15" s="130"/>
      <c r="QC15" s="130"/>
      <c r="QD15" s="130"/>
      <c r="QE15" s="130"/>
      <c r="QF15" s="130"/>
      <c r="QG15" s="130"/>
      <c r="QH15" s="130"/>
      <c r="QI15" s="130"/>
      <c r="QJ15" s="130"/>
      <c r="QK15" s="130"/>
      <c r="QL15" s="130"/>
      <c r="QM15" s="130"/>
      <c r="QN15" s="130"/>
      <c r="QO15" s="130"/>
      <c r="QP15" s="130"/>
      <c r="QQ15" s="130"/>
      <c r="QR15" s="130"/>
      <c r="QS15" s="130"/>
      <c r="QT15" s="130"/>
      <c r="QU15" s="130"/>
      <c r="QV15" s="130"/>
      <c r="QW15" s="130"/>
      <c r="QX15" s="130"/>
      <c r="QY15" s="130"/>
      <c r="QZ15" s="130"/>
      <c r="RA15" s="130"/>
      <c r="RB15" s="130"/>
      <c r="RC15" s="130"/>
      <c r="RD15" s="130"/>
      <c r="RE15" s="130"/>
      <c r="RF15" s="130"/>
      <c r="RG15" s="130"/>
      <c r="RH15" s="130"/>
      <c r="RI15" s="130"/>
      <c r="RJ15" s="130"/>
      <c r="RK15" s="130"/>
      <c r="RL15" s="130"/>
      <c r="RM15" s="130"/>
      <c r="RN15" s="130"/>
      <c r="RO15" s="130"/>
      <c r="RP15" s="130"/>
      <c r="RQ15" s="130"/>
      <c r="RR15" s="130"/>
      <c r="RS15" s="130"/>
      <c r="RT15" s="130"/>
      <c r="RU15" s="130"/>
      <c r="RV15" s="130"/>
      <c r="RW15" s="130"/>
      <c r="RX15" s="130"/>
      <c r="RY15" s="130"/>
      <c r="RZ15" s="130"/>
      <c r="SA15" s="130"/>
      <c r="SB15" s="130"/>
      <c r="SC15" s="130"/>
      <c r="SD15" s="130"/>
      <c r="SE15" s="130"/>
      <c r="SF15" s="130"/>
      <c r="SG15" s="130"/>
      <c r="SH15" s="130"/>
      <c r="SI15" s="130"/>
      <c r="SJ15" s="130"/>
      <c r="SK15" s="130"/>
      <c r="SL15" s="130"/>
      <c r="SM15" s="130"/>
      <c r="SN15" s="130"/>
      <c r="SO15" s="130"/>
      <c r="SP15" s="130"/>
      <c r="SQ15" s="130"/>
      <c r="SR15" s="130"/>
      <c r="SS15" s="130"/>
      <c r="ST15" s="130"/>
      <c r="SU15" s="130"/>
      <c r="SV15" s="130"/>
      <c r="SW15" s="130"/>
      <c r="SX15" s="130"/>
      <c r="SY15" s="130"/>
      <c r="SZ15" s="130"/>
      <c r="TA15" s="130"/>
      <c r="TB15" s="130"/>
      <c r="TC15" s="130"/>
      <c r="TD15" s="130"/>
      <c r="TE15" s="130"/>
      <c r="TF15" s="130"/>
      <c r="TG15" s="130"/>
      <c r="TH15" s="130"/>
      <c r="TI15" s="130"/>
      <c r="TJ15" s="130"/>
      <c r="TK15" s="130"/>
      <c r="TL15" s="130"/>
      <c r="TM15" s="130"/>
      <c r="TN15" s="130"/>
      <c r="TO15" s="130"/>
      <c r="TP15" s="130"/>
      <c r="TQ15" s="130"/>
      <c r="TR15" s="130"/>
      <c r="TS15" s="130"/>
      <c r="TT15" s="130"/>
      <c r="TU15" s="130"/>
      <c r="TV15" s="130"/>
      <c r="TW15" s="130"/>
      <c r="TX15" s="130"/>
      <c r="TY15" s="130"/>
      <c r="TZ15" s="130"/>
      <c r="UA15" s="130"/>
      <c r="UB15" s="130"/>
      <c r="UC15" s="130"/>
      <c r="UD15" s="130"/>
      <c r="UE15" s="130"/>
      <c r="UF15" s="130"/>
      <c r="UG15" s="130"/>
      <c r="UH15" s="130"/>
      <c r="UI15" s="130"/>
      <c r="UJ15" s="130"/>
      <c r="UK15" s="130"/>
      <c r="UL15" s="130"/>
      <c r="UM15" s="130"/>
      <c r="UN15" s="130"/>
      <c r="UO15" s="130"/>
      <c r="UP15" s="130"/>
      <c r="UQ15" s="130"/>
      <c r="UR15" s="130"/>
      <c r="US15" s="130"/>
      <c r="UT15" s="130"/>
      <c r="UU15" s="130"/>
      <c r="UV15" s="130"/>
      <c r="UW15" s="130"/>
      <c r="UX15" s="130"/>
      <c r="UY15" s="130"/>
      <c r="UZ15" s="130"/>
      <c r="VA15" s="130"/>
      <c r="VB15" s="130"/>
      <c r="VC15" s="130"/>
      <c r="VD15" s="130"/>
      <c r="VE15" s="130"/>
      <c r="VF15" s="130"/>
      <c r="VG15" s="130"/>
      <c r="VH15" s="130"/>
      <c r="VI15" s="130"/>
      <c r="VJ15" s="130"/>
      <c r="VK15" s="130"/>
      <c r="VL15" s="130"/>
      <c r="VM15" s="130"/>
      <c r="VN15" s="130"/>
      <c r="VO15" s="130"/>
      <c r="VP15" s="130"/>
      <c r="VQ15" s="130"/>
      <c r="VR15" s="130"/>
      <c r="VS15" s="130"/>
      <c r="VT15" s="130"/>
      <c r="VU15" s="130"/>
      <c r="VV15" s="130"/>
      <c r="VW15" s="130"/>
      <c r="VX15" s="130"/>
      <c r="VY15" s="130"/>
      <c r="VZ15" s="130"/>
      <c r="WA15" s="130"/>
      <c r="WB15" s="130"/>
      <c r="WC15" s="130"/>
      <c r="WD15" s="130"/>
      <c r="WE15" s="130"/>
      <c r="WF15" s="130"/>
      <c r="WG15" s="130"/>
      <c r="WH15" s="130"/>
      <c r="WI15" s="130"/>
      <c r="WJ15" s="130"/>
      <c r="WK15" s="130"/>
      <c r="WL15" s="130"/>
      <c r="WM15" s="130"/>
      <c r="WN15" s="130"/>
      <c r="WO15" s="130"/>
      <c r="WP15" s="130"/>
      <c r="WQ15" s="130"/>
      <c r="WR15" s="130"/>
      <c r="WS15" s="130"/>
      <c r="WT15" s="130"/>
      <c r="WU15" s="130"/>
      <c r="WV15" s="130"/>
      <c r="WW15" s="130"/>
      <c r="WX15" s="130"/>
      <c r="WY15" s="130"/>
      <c r="WZ15" s="130"/>
      <c r="XA15" s="130"/>
      <c r="XB15" s="130"/>
      <c r="XC15" s="130"/>
      <c r="XD15" s="130"/>
      <c r="XE15" s="130"/>
      <c r="XF15" s="130"/>
      <c r="XG15" s="130"/>
      <c r="XH15" s="130"/>
      <c r="XI15" s="130"/>
      <c r="XJ15" s="130"/>
      <c r="XK15" s="130"/>
      <c r="XL15" s="130"/>
      <c r="XM15" s="130"/>
      <c r="XN15" s="130"/>
      <c r="XO15" s="130"/>
      <c r="XP15" s="130"/>
      <c r="XQ15" s="130"/>
      <c r="XR15" s="130"/>
      <c r="XS15" s="130"/>
      <c r="XT15" s="130"/>
      <c r="XU15" s="130"/>
      <c r="XV15" s="130"/>
      <c r="XW15" s="130"/>
      <c r="XX15" s="130"/>
      <c r="XY15" s="130"/>
      <c r="XZ15" s="130"/>
      <c r="YA15" s="130"/>
      <c r="YB15" s="130"/>
      <c r="YC15" s="130"/>
      <c r="YD15" s="130"/>
      <c r="YE15" s="130"/>
      <c r="YF15" s="130"/>
      <c r="YG15" s="130"/>
      <c r="YH15" s="130"/>
      <c r="YI15" s="130"/>
      <c r="YJ15" s="130"/>
      <c r="YK15" s="130"/>
      <c r="YL15" s="130"/>
      <c r="YM15" s="130"/>
      <c r="YN15" s="130"/>
      <c r="YO15" s="130"/>
      <c r="YP15" s="130"/>
      <c r="YQ15" s="130"/>
      <c r="YR15" s="130"/>
      <c r="YS15" s="130"/>
      <c r="YT15" s="130"/>
      <c r="YU15" s="130"/>
      <c r="YV15" s="130"/>
      <c r="YW15" s="130"/>
      <c r="YX15" s="130"/>
      <c r="YY15" s="130"/>
      <c r="YZ15" s="130"/>
      <c r="ZA15" s="130"/>
      <c r="ZB15" s="130"/>
      <c r="ZC15" s="130"/>
      <c r="ZD15" s="130"/>
      <c r="ZE15" s="130"/>
      <c r="ZF15" s="130"/>
      <c r="ZG15" s="130"/>
      <c r="ZH15" s="130"/>
      <c r="ZI15" s="130"/>
      <c r="ZJ15" s="130"/>
      <c r="ZK15" s="130"/>
      <c r="ZL15" s="130"/>
      <c r="ZM15" s="130"/>
      <c r="ZN15" s="130"/>
      <c r="ZO15" s="130"/>
      <c r="ZP15" s="130"/>
      <c r="ZQ15" s="130"/>
      <c r="ZR15" s="130"/>
      <c r="ZS15" s="130"/>
      <c r="ZT15" s="130"/>
      <c r="ZU15" s="130"/>
      <c r="ZV15" s="130"/>
      <c r="ZW15" s="130"/>
      <c r="ZX15" s="130"/>
      <c r="ZY15" s="130"/>
      <c r="ZZ15" s="130"/>
      <c r="AAA15" s="130"/>
      <c r="AAB15" s="130"/>
      <c r="AAC15" s="130"/>
      <c r="AAD15" s="130"/>
      <c r="AAE15" s="130"/>
      <c r="AAF15" s="130"/>
      <c r="AAG15" s="130"/>
      <c r="AAH15" s="130"/>
      <c r="AAI15" s="130"/>
      <c r="AAJ15" s="130"/>
      <c r="AAK15" s="130"/>
      <c r="AAL15" s="130"/>
      <c r="AAM15" s="130"/>
      <c r="AAN15" s="130"/>
      <c r="AAO15" s="130"/>
      <c r="AAP15" s="130"/>
      <c r="AAQ15" s="130"/>
      <c r="AAR15" s="130"/>
      <c r="AAS15" s="130"/>
      <c r="AAT15" s="130"/>
      <c r="AAU15" s="130"/>
      <c r="AAV15" s="130"/>
      <c r="AAW15" s="130"/>
      <c r="AAX15" s="130"/>
      <c r="AAY15" s="130"/>
      <c r="AAZ15" s="130"/>
      <c r="ABA15" s="130"/>
      <c r="ABB15" s="130"/>
      <c r="ABC15" s="130"/>
      <c r="ABD15" s="130"/>
      <c r="ABE15" s="130"/>
      <c r="ABF15" s="130"/>
      <c r="ABG15" s="130"/>
      <c r="ABH15" s="130"/>
      <c r="ABI15" s="130"/>
      <c r="ABJ15" s="130"/>
      <c r="ABK15" s="130"/>
      <c r="ABL15" s="130"/>
      <c r="ABM15" s="130"/>
      <c r="ABN15" s="130"/>
      <c r="ABO15" s="130"/>
      <c r="ABP15" s="130"/>
      <c r="ABQ15" s="130"/>
      <c r="ABR15" s="130"/>
      <c r="ABS15" s="130"/>
      <c r="ABT15" s="130"/>
      <c r="ABU15" s="130"/>
      <c r="ABV15" s="130"/>
      <c r="ABW15" s="130"/>
      <c r="ABX15" s="130"/>
      <c r="ABY15" s="130"/>
      <c r="ABZ15" s="130"/>
      <c r="ACA15" s="130"/>
      <c r="ACB15" s="130"/>
      <c r="ACC15" s="130"/>
      <c r="ACD15" s="130"/>
      <c r="ACE15" s="130"/>
      <c r="ACF15" s="130"/>
      <c r="ACG15" s="130"/>
      <c r="ACH15" s="130"/>
      <c r="ACI15" s="130"/>
      <c r="ACJ15" s="130"/>
      <c r="ACK15" s="130"/>
      <c r="ACL15" s="130"/>
      <c r="ACM15" s="130"/>
      <c r="ACN15" s="130"/>
      <c r="ACO15" s="130"/>
      <c r="ACP15" s="130"/>
      <c r="ACQ15" s="130"/>
      <c r="ACR15" s="130"/>
      <c r="ACS15" s="130"/>
      <c r="ACT15" s="130"/>
      <c r="ACU15" s="130"/>
      <c r="ACV15" s="130"/>
      <c r="ACW15" s="130"/>
      <c r="ACX15" s="130"/>
      <c r="ACY15" s="130"/>
      <c r="ACZ15" s="130"/>
      <c r="ADA15" s="130"/>
      <c r="ADB15" s="130"/>
      <c r="ADC15" s="130"/>
      <c r="ADD15" s="130"/>
      <c r="ADE15" s="130"/>
      <c r="ADF15" s="130"/>
      <c r="ADG15" s="130"/>
      <c r="ADH15" s="130"/>
      <c r="ADI15" s="130"/>
      <c r="ADJ15" s="130"/>
      <c r="ADK15" s="130"/>
      <c r="ADL15" s="130"/>
      <c r="ADM15" s="130"/>
      <c r="ADN15" s="130"/>
      <c r="ADO15" s="130"/>
      <c r="ADP15" s="130"/>
      <c r="ADQ15" s="130"/>
      <c r="ADR15" s="130"/>
      <c r="ADS15" s="130"/>
      <c r="ADT15" s="130"/>
      <c r="ADU15" s="130"/>
      <c r="ADV15" s="130"/>
      <c r="ADW15" s="130"/>
      <c r="ADX15" s="130"/>
      <c r="ADY15" s="130"/>
      <c r="ADZ15" s="130"/>
      <c r="AEA15" s="130"/>
      <c r="AEB15" s="130"/>
      <c r="AEC15" s="130"/>
      <c r="AED15" s="130"/>
      <c r="AEE15" s="130"/>
      <c r="AEF15" s="130"/>
      <c r="AEG15" s="130"/>
      <c r="AEH15" s="130"/>
      <c r="AEI15" s="130"/>
      <c r="AEJ15" s="130"/>
      <c r="AEK15" s="130"/>
      <c r="AEL15" s="130"/>
      <c r="AEM15" s="130"/>
      <c r="AEN15" s="130"/>
      <c r="AEO15" s="130"/>
      <c r="AEP15" s="130"/>
      <c r="AEQ15" s="130"/>
      <c r="AER15" s="130"/>
      <c r="AES15" s="130"/>
      <c r="AET15" s="130"/>
      <c r="AEU15" s="130"/>
      <c r="AEV15" s="130"/>
      <c r="AEW15" s="130"/>
      <c r="AEX15" s="130"/>
      <c r="AEY15" s="130"/>
      <c r="AEZ15" s="130"/>
      <c r="AFA15" s="130"/>
      <c r="AFB15" s="130"/>
      <c r="AFC15" s="130"/>
      <c r="AFD15" s="130"/>
      <c r="AFE15" s="130"/>
      <c r="AFF15" s="130"/>
      <c r="AFG15" s="130"/>
      <c r="AFH15" s="130"/>
      <c r="AFI15" s="130"/>
      <c r="AFJ15" s="130"/>
      <c r="AFK15" s="130"/>
      <c r="AFL15" s="130"/>
      <c r="AFM15" s="130"/>
      <c r="AFN15" s="130"/>
      <c r="AFO15" s="130"/>
      <c r="AFP15" s="130"/>
      <c r="AFQ15" s="130"/>
      <c r="AFR15" s="130"/>
      <c r="AFS15" s="130"/>
      <c r="AFT15" s="130"/>
      <c r="AFU15" s="130"/>
      <c r="AFV15" s="130"/>
      <c r="AFW15" s="130"/>
      <c r="AFX15" s="130"/>
      <c r="AFY15" s="130"/>
      <c r="AFZ15" s="130"/>
      <c r="AGA15" s="130"/>
      <c r="AGB15" s="130"/>
      <c r="AGC15" s="130"/>
      <c r="AGD15" s="130"/>
      <c r="AGE15" s="130"/>
      <c r="AGF15" s="130"/>
      <c r="AGG15" s="130"/>
      <c r="AGH15" s="130"/>
      <c r="AGI15" s="130"/>
      <c r="AGJ15" s="130"/>
      <c r="AGK15" s="130"/>
      <c r="AGL15" s="130"/>
      <c r="AGM15" s="130"/>
      <c r="AGN15" s="130"/>
      <c r="AGO15" s="130"/>
      <c r="AGP15" s="130"/>
      <c r="AGQ15" s="130"/>
      <c r="AGR15" s="130"/>
      <c r="AGS15" s="130"/>
      <c r="AGT15" s="130"/>
      <c r="AGU15" s="130"/>
      <c r="AGV15" s="130"/>
      <c r="AGW15" s="130"/>
      <c r="AGX15" s="130"/>
      <c r="AGY15" s="130"/>
      <c r="AGZ15" s="130"/>
      <c r="AHA15" s="130"/>
      <c r="AHB15" s="130"/>
      <c r="AHC15" s="130"/>
      <c r="AHD15" s="130"/>
      <c r="AHE15" s="130"/>
      <c r="AHF15" s="130"/>
      <c r="AHG15" s="130"/>
      <c r="AHH15" s="130"/>
      <c r="AHI15" s="130"/>
      <c r="AHJ15" s="130"/>
      <c r="AHK15" s="130"/>
      <c r="AHL15" s="130"/>
      <c r="AHM15" s="130"/>
      <c r="AHN15" s="130"/>
      <c r="AHO15" s="130"/>
      <c r="AHP15" s="130"/>
      <c r="AHQ15" s="130"/>
      <c r="AHR15" s="130"/>
      <c r="AHS15" s="130"/>
      <c r="AHT15" s="130"/>
      <c r="AHU15" s="130"/>
      <c r="AHV15" s="130"/>
      <c r="AHW15" s="130"/>
      <c r="AHX15" s="130"/>
      <c r="AHY15" s="130"/>
      <c r="AHZ15" s="130"/>
      <c r="AIA15" s="130"/>
      <c r="AIB15" s="130"/>
      <c r="AIC15" s="130"/>
      <c r="AID15" s="130"/>
      <c r="AIE15" s="130"/>
      <c r="AIF15" s="130"/>
      <c r="AIG15" s="130"/>
      <c r="AIH15" s="130"/>
      <c r="AII15" s="130"/>
      <c r="AIJ15" s="130"/>
      <c r="AIK15" s="130"/>
      <c r="AIL15" s="130"/>
      <c r="AIM15" s="130"/>
      <c r="AIN15" s="130"/>
      <c r="AIO15" s="130"/>
      <c r="AIP15" s="130"/>
      <c r="AIQ15" s="130"/>
      <c r="AIR15" s="130"/>
      <c r="AIS15" s="130"/>
      <c r="AIT15" s="130"/>
      <c r="AIU15" s="130"/>
      <c r="AIV15" s="130"/>
      <c r="AIW15" s="130"/>
      <c r="AIX15" s="130"/>
      <c r="AIY15" s="130"/>
      <c r="AIZ15" s="130"/>
      <c r="AJA15" s="130"/>
      <c r="AJB15" s="130"/>
      <c r="AJC15" s="130"/>
      <c r="AJD15" s="130"/>
      <c r="AJE15" s="130"/>
      <c r="AJF15" s="130"/>
      <c r="AJG15" s="130"/>
      <c r="AJH15" s="130"/>
      <c r="AJI15" s="130"/>
      <c r="AJJ15" s="130"/>
      <c r="AJK15" s="130"/>
      <c r="AJL15" s="130"/>
      <c r="AJM15" s="130"/>
      <c r="AJN15" s="130"/>
      <c r="AJO15" s="130"/>
      <c r="AJP15" s="130"/>
      <c r="AJQ15" s="130"/>
      <c r="AJR15" s="130"/>
      <c r="AJS15" s="130"/>
      <c r="AJT15" s="130"/>
      <c r="AJU15" s="130"/>
      <c r="AJV15" s="130"/>
      <c r="AJW15" s="130"/>
      <c r="AJX15" s="130"/>
      <c r="AJY15" s="130"/>
      <c r="AJZ15" s="130"/>
      <c r="AKA15" s="130"/>
      <c r="AKB15" s="130"/>
      <c r="AKC15" s="130"/>
      <c r="AKD15" s="130"/>
      <c r="AKE15" s="130"/>
      <c r="AKF15" s="130"/>
      <c r="AKG15" s="130"/>
      <c r="AKH15" s="130"/>
      <c r="AKI15" s="130"/>
      <c r="AKJ15" s="130"/>
      <c r="AKK15" s="130"/>
      <c r="AKL15" s="130"/>
      <c r="AKM15" s="130"/>
      <c r="AKN15" s="130"/>
      <c r="AKO15" s="130"/>
      <c r="AKP15" s="130"/>
      <c r="AKQ15" s="130"/>
      <c r="AKR15" s="130"/>
      <c r="AKS15" s="130"/>
      <c r="AKT15" s="130"/>
      <c r="AKU15" s="130"/>
      <c r="AKV15" s="130"/>
      <c r="AKW15" s="130"/>
      <c r="AKX15" s="130"/>
      <c r="AKY15" s="130"/>
      <c r="AKZ15" s="130"/>
      <c r="ALA15" s="130"/>
      <c r="ALB15" s="130"/>
      <c r="ALC15" s="130"/>
      <c r="ALD15" s="130"/>
      <c r="ALE15" s="130"/>
      <c r="ALF15" s="130"/>
      <c r="ALG15" s="130"/>
      <c r="ALH15" s="130"/>
      <c r="ALI15" s="130"/>
      <c r="ALJ15" s="130"/>
      <c r="ALK15" s="130"/>
      <c r="ALL15" s="130"/>
      <c r="ALM15" s="130"/>
      <c r="ALN15" s="130"/>
      <c r="ALO15" s="130"/>
      <c r="ALP15" s="130"/>
      <c r="ALQ15" s="130"/>
      <c r="ALR15" s="130"/>
      <c r="ALS15" s="130"/>
      <c r="ALT15" s="130"/>
      <c r="ALU15" s="130"/>
      <c r="ALV15" s="130"/>
      <c r="ALW15" s="130"/>
      <c r="ALX15" s="130"/>
      <c r="ALY15" s="130"/>
      <c r="ALZ15" s="130"/>
      <c r="AMA15" s="130"/>
      <c r="AMB15" s="130"/>
      <c r="AMC15" s="130"/>
      <c r="AMD15" s="130"/>
      <c r="AME15" s="130"/>
      <c r="AMF15" s="130"/>
      <c r="AMG15" s="130"/>
      <c r="AMH15" s="130"/>
    </row>
    <row r="16" spans="1:1022" ht="132" customHeight="1">
      <c r="A16" s="127" t="s">
        <v>778</v>
      </c>
      <c r="B16" s="481" t="s">
        <v>779</v>
      </c>
      <c r="C16" s="28"/>
      <c r="D16" s="28"/>
      <c r="E16" s="28"/>
      <c r="F16" s="148"/>
      <c r="G16" s="148"/>
      <c r="H16" s="148"/>
    </row>
    <row r="17" spans="1:8" ht="30">
      <c r="A17" s="127" t="s">
        <v>780</v>
      </c>
      <c r="B17" s="481" t="s">
        <v>781</v>
      </c>
      <c r="C17" s="99">
        <f>'Смета, Таблица 5.1'!C38/1000</f>
        <v>7.5</v>
      </c>
      <c r="D17" s="99">
        <f>'Смета, Таблица 5.1'!D38/1000</f>
        <v>7.8</v>
      </c>
      <c r="E17" s="99">
        <f>'Смета, Таблица 5.1'!E38/1000</f>
        <v>8.1120000000000001</v>
      </c>
      <c r="F17" s="99">
        <f>'Смета, Таблица 5.1'!F38/1000</f>
        <v>8.4364799999999995</v>
      </c>
      <c r="G17" s="99">
        <f>'Смета, Таблица 5.1'!G38/1000</f>
        <v>8.7739392000000009</v>
      </c>
      <c r="H17" s="99">
        <f>'Смета, Таблица 5.1'!H38/1000</f>
        <v>9.124896768000001</v>
      </c>
    </row>
    <row r="18" spans="1:8" ht="15.75">
      <c r="A18" s="127" t="s">
        <v>782</v>
      </c>
      <c r="B18" s="481" t="s">
        <v>783</v>
      </c>
      <c r="C18" s="28"/>
      <c r="D18" s="28"/>
      <c r="E18" s="28"/>
      <c r="F18" s="148"/>
      <c r="G18" s="148"/>
      <c r="H18" s="148"/>
    </row>
    <row r="19" spans="1:8" ht="21" customHeight="1">
      <c r="A19" s="127" t="s">
        <v>510</v>
      </c>
      <c r="B19" s="481" t="s">
        <v>784</v>
      </c>
      <c r="C19" s="99">
        <f>'Смета, Таблица 5.1'!C24/1000</f>
        <v>1334.3614399999999</v>
      </c>
      <c r="D19" s="99">
        <f>'Смета, Таблица 5.1'!D24/1000</f>
        <v>1387.7358976</v>
      </c>
      <c r="E19" s="99">
        <f>'Смета, Таблица 5.1'!E24/1000</f>
        <v>1443.2453335040002</v>
      </c>
      <c r="F19" s="573">
        <f>'Смета, Таблица 5.1'!F24/1000</f>
        <v>1500.97514684416</v>
      </c>
      <c r="G19" s="573">
        <f>'Смета, Таблица 5.1'!G24/1000</f>
        <v>1561.0141527179264</v>
      </c>
      <c r="H19" s="573">
        <f>'Смета, Таблица 5.1'!H24/1000</f>
        <v>1623.4547188266436</v>
      </c>
    </row>
    <row r="20" spans="1:8" ht="21" customHeight="1">
      <c r="A20" s="127" t="s">
        <v>785</v>
      </c>
      <c r="B20" s="481" t="s">
        <v>786</v>
      </c>
      <c r="C20" s="28"/>
      <c r="D20" s="28"/>
      <c r="E20" s="28"/>
      <c r="F20" s="574"/>
      <c r="G20" s="574"/>
      <c r="H20" s="574"/>
    </row>
    <row r="21" spans="1:8" ht="34.15" customHeight="1">
      <c r="A21" s="127" t="s">
        <v>787</v>
      </c>
      <c r="B21" s="481" t="s">
        <v>788</v>
      </c>
      <c r="C21" s="99">
        <f>'Смета, Таблица 5.1'!C19/1000</f>
        <v>106.595</v>
      </c>
      <c r="D21" s="99">
        <f>'Смета, Таблица 5.1'!D19/1000</f>
        <v>90.60575</v>
      </c>
      <c r="E21" s="99">
        <f>'Смета, Таблица 5.1'!E19/1000</f>
        <v>77.0148875</v>
      </c>
      <c r="F21" s="573">
        <f>'Смета, Таблица 5.1'!F19/1000</f>
        <v>65.462654375</v>
      </c>
      <c r="G21" s="573">
        <f>'Смета, Таблица 5.1'!G19/1000</f>
        <v>55.643256218749997</v>
      </c>
      <c r="H21" s="573">
        <f>'Смета, Таблица 5.1'!H19/1000</f>
        <v>47.296767785937497</v>
      </c>
    </row>
    <row r="22" spans="1:8" ht="60">
      <c r="A22" s="127" t="s">
        <v>789</v>
      </c>
      <c r="B22" s="481" t="s">
        <v>790</v>
      </c>
      <c r="C22" s="28"/>
      <c r="D22" s="28"/>
      <c r="E22" s="28"/>
      <c r="F22" s="574"/>
      <c r="G22" s="574"/>
      <c r="H22" s="574"/>
    </row>
    <row r="23" spans="1:8" ht="15.75">
      <c r="A23" s="127"/>
      <c r="B23" s="482" t="s">
        <v>791</v>
      </c>
      <c r="C23" s="99">
        <f t="shared" ref="C23:H23" si="1">C17+C19+C21</f>
        <v>1448.4564399999999</v>
      </c>
      <c r="D23" s="99">
        <f t="shared" si="1"/>
        <v>1486.1416475999999</v>
      </c>
      <c r="E23" s="99">
        <f t="shared" si="1"/>
        <v>1528.3722210040003</v>
      </c>
      <c r="F23" s="573">
        <f t="shared" si="1"/>
        <v>1574.8742812191601</v>
      </c>
      <c r="G23" s="573">
        <f t="shared" si="1"/>
        <v>1625.4313481366764</v>
      </c>
      <c r="H23" s="573">
        <f t="shared" si="1"/>
        <v>1679.876383380581</v>
      </c>
    </row>
    <row r="24" spans="1:8" ht="15.75">
      <c r="A24" s="127" t="s">
        <v>512</v>
      </c>
      <c r="B24" s="482" t="s">
        <v>699</v>
      </c>
      <c r="C24" s="28"/>
      <c r="D24" s="28"/>
      <c r="E24" s="28"/>
      <c r="F24" s="574"/>
      <c r="G24" s="574"/>
      <c r="H24" s="574"/>
    </row>
    <row r="25" spans="1:8" ht="90">
      <c r="A25" s="127" t="s">
        <v>538</v>
      </c>
      <c r="B25" s="481" t="s">
        <v>792</v>
      </c>
      <c r="C25" s="28"/>
      <c r="D25" s="28"/>
      <c r="E25" s="28"/>
      <c r="F25" s="574"/>
      <c r="G25" s="574"/>
      <c r="H25" s="574"/>
    </row>
    <row r="26" spans="1:8" ht="30">
      <c r="A26" s="127" t="s">
        <v>540</v>
      </c>
      <c r="B26" s="481" t="s">
        <v>793</v>
      </c>
      <c r="C26" s="99">
        <f t="shared" ref="C26:H26" si="2">C15+C19+C21</f>
        <v>1448.4564399999999</v>
      </c>
      <c r="D26" s="99">
        <f t="shared" si="2"/>
        <v>1486.1416475999999</v>
      </c>
      <c r="E26" s="99">
        <f t="shared" si="2"/>
        <v>1528.3722210040003</v>
      </c>
      <c r="F26" s="573">
        <f t="shared" si="2"/>
        <v>1574.8742812191601</v>
      </c>
      <c r="G26" s="573">
        <f t="shared" si="2"/>
        <v>1625.4313481366764</v>
      </c>
      <c r="H26" s="573">
        <f t="shared" si="2"/>
        <v>1679.876383380581</v>
      </c>
    </row>
    <row r="27" spans="1:8" ht="15.75">
      <c r="A27" s="156"/>
      <c r="C27" s="136"/>
      <c r="D27" s="136"/>
      <c r="E27" s="136"/>
    </row>
    <row r="28" spans="1:8" ht="15.75">
      <c r="A28" s="156"/>
      <c r="C28" s="136"/>
      <c r="D28" s="136"/>
      <c r="E28" s="136"/>
    </row>
    <row r="29" spans="1:8" ht="15.75">
      <c r="A29" s="156"/>
      <c r="C29" s="136"/>
      <c r="D29" s="136"/>
      <c r="E29" s="136"/>
    </row>
    <row r="30" spans="1:8" ht="15.75">
      <c r="A30" s="156"/>
      <c r="B30" s="72" t="str">
        <f>'Таблица 5.3'!B27</f>
        <v>Бухгалтер</v>
      </c>
      <c r="E30" s="628" t="str">
        <f>'Таблица 5.3'!E27:F27</f>
        <v>Сергеева Д.М.</v>
      </c>
      <c r="F30" s="628"/>
    </row>
    <row r="31" spans="1:8" ht="15.75">
      <c r="A31" s="156"/>
      <c r="C31" s="136"/>
      <c r="D31" s="136"/>
      <c r="E31" s="136"/>
    </row>
    <row r="32" spans="1:8" ht="15.75">
      <c r="A32" s="156"/>
      <c r="C32" s="136"/>
      <c r="D32" s="136"/>
      <c r="E32" s="136"/>
    </row>
    <row r="33" spans="1:8" ht="15.75">
      <c r="A33" s="156"/>
      <c r="C33" s="136"/>
      <c r="D33" s="136"/>
      <c r="E33" s="136"/>
    </row>
    <row r="34" spans="1:8" ht="15.75">
      <c r="A34" s="156"/>
      <c r="C34" s="136"/>
      <c r="D34" s="136"/>
      <c r="E34" s="136"/>
    </row>
    <row r="35" spans="1:8" ht="15.75">
      <c r="A35" s="620" t="s">
        <v>167</v>
      </c>
      <c r="B35" s="620"/>
      <c r="C35" s="136"/>
      <c r="D35" s="136"/>
      <c r="E35" s="136"/>
    </row>
    <row r="36" spans="1:8" ht="34.9" customHeight="1">
      <c r="A36" s="619" t="s">
        <v>794</v>
      </c>
      <c r="B36" s="619"/>
      <c r="C36" s="619"/>
      <c r="D36" s="619"/>
      <c r="E36" s="619"/>
      <c r="F36" s="619"/>
      <c r="G36" s="619"/>
      <c r="H36" s="619"/>
    </row>
    <row r="37" spans="1:8" ht="35.85" customHeight="1">
      <c r="A37" s="619" t="s">
        <v>795</v>
      </c>
      <c r="B37" s="619"/>
      <c r="C37" s="619"/>
      <c r="D37" s="619"/>
      <c r="E37" s="619"/>
      <c r="F37" s="619"/>
      <c r="G37" s="619"/>
      <c r="H37" s="619"/>
    </row>
    <row r="38" spans="1:8" ht="30.75" customHeight="1">
      <c r="A38" s="619" t="s">
        <v>796</v>
      </c>
      <c r="B38" s="619"/>
      <c r="C38" s="619"/>
      <c r="D38" s="619"/>
      <c r="E38" s="619"/>
      <c r="F38" s="619"/>
      <c r="G38" s="619"/>
      <c r="H38" s="619"/>
    </row>
    <row r="39" spans="1:8" ht="32.25" customHeight="1">
      <c r="A39" s="619" t="s">
        <v>797</v>
      </c>
      <c r="B39" s="619"/>
      <c r="C39" s="619"/>
      <c r="D39" s="619"/>
      <c r="E39" s="619"/>
      <c r="F39" s="619"/>
      <c r="G39" s="619"/>
      <c r="H39" s="619"/>
    </row>
  </sheetData>
  <mergeCells count="11">
    <mergeCell ref="E30:F30"/>
    <mergeCell ref="A2:H2"/>
    <mergeCell ref="A6:H6"/>
    <mergeCell ref="A8:H8"/>
    <mergeCell ref="C9:D9"/>
    <mergeCell ref="E9:H9"/>
    <mergeCell ref="A35:B35"/>
    <mergeCell ref="A36:H36"/>
    <mergeCell ref="A37:H37"/>
    <mergeCell ref="A38:H38"/>
    <mergeCell ref="A39:H39"/>
  </mergeCells>
  <pageMargins left="0.70866141732283472" right="0.31496062992125984" top="0.55118110236220474" bottom="0.74803149606299213" header="0.74803149606299213" footer="0.35433070866141736"/>
  <pageSetup paperSize="9" scale="85" fitToWidth="0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MF26"/>
  <sheetViews>
    <sheetView workbookViewId="0">
      <selection sqref="A1:H19"/>
    </sheetView>
  </sheetViews>
  <sheetFormatPr defaultRowHeight="15"/>
  <cols>
    <col min="1" max="1" width="4.75" style="20" customWidth="1"/>
    <col min="2" max="2" width="25.125" style="20" customWidth="1"/>
    <col min="3" max="8" width="11.25" style="20" customWidth="1"/>
    <col min="9" max="1020" width="8.125" style="20" customWidth="1"/>
    <col min="1021" max="1024" width="8.125" customWidth="1"/>
  </cols>
  <sheetData>
    <row r="1" spans="1:8" ht="15.75">
      <c r="A1" s="581" t="s">
        <v>798</v>
      </c>
      <c r="B1" s="581"/>
      <c r="C1" s="581"/>
      <c r="D1" s="581"/>
      <c r="E1" s="581"/>
      <c r="F1" s="581"/>
      <c r="G1" s="581"/>
      <c r="H1" s="581"/>
    </row>
    <row r="2" spans="1:8" ht="15.75">
      <c r="A2" s="582" t="s">
        <v>799</v>
      </c>
      <c r="B2" s="582"/>
      <c r="C2" s="582"/>
      <c r="D2" s="582"/>
      <c r="E2" s="582"/>
      <c r="F2" s="582"/>
      <c r="G2" s="582"/>
      <c r="H2" s="582"/>
    </row>
    <row r="3" spans="1:8" ht="32.1" customHeight="1">
      <c r="A3" s="702" t="s">
        <v>800</v>
      </c>
      <c r="B3" s="702"/>
      <c r="C3" s="702"/>
      <c r="D3" s="702"/>
      <c r="E3" s="702"/>
      <c r="F3" s="702"/>
      <c r="G3" s="702"/>
      <c r="H3" s="702"/>
    </row>
    <row r="4" spans="1:8" ht="15.75">
      <c r="A4" s="48"/>
    </row>
    <row r="5" spans="1:8" ht="15.75">
      <c r="A5" s="697" t="s">
        <v>801</v>
      </c>
      <c r="B5" s="697"/>
      <c r="C5" s="697"/>
      <c r="D5" s="697"/>
      <c r="E5" s="697"/>
      <c r="F5" s="697"/>
      <c r="G5" s="697"/>
      <c r="H5" s="697"/>
    </row>
    <row r="6" spans="1:8" ht="27" customHeight="1">
      <c r="A6" s="157" t="s">
        <v>711</v>
      </c>
      <c r="B6" s="31" t="s">
        <v>802</v>
      </c>
      <c r="C6" s="698" t="s">
        <v>1147</v>
      </c>
      <c r="D6" s="699"/>
      <c r="E6" s="24"/>
      <c r="F6" s="31"/>
      <c r="G6" s="24"/>
      <c r="H6" s="31"/>
    </row>
    <row r="7" spans="1:8" ht="99" customHeight="1">
      <c r="A7" s="127"/>
      <c r="B7" s="148"/>
      <c r="C7" s="460" t="s">
        <v>1151</v>
      </c>
      <c r="D7" s="460" t="s">
        <v>1046</v>
      </c>
      <c r="E7" s="460" t="s">
        <v>1047</v>
      </c>
      <c r="F7" s="460" t="s">
        <v>1048</v>
      </c>
      <c r="G7" s="460" t="s">
        <v>1049</v>
      </c>
      <c r="H7" s="460" t="s">
        <v>1152</v>
      </c>
    </row>
    <row r="8" spans="1:8" ht="10.9" customHeight="1">
      <c r="A8" s="583">
        <v>1</v>
      </c>
      <c r="B8" s="583">
        <v>2</v>
      </c>
      <c r="C8" s="701">
        <v>3</v>
      </c>
      <c r="D8" s="701">
        <v>4</v>
      </c>
      <c r="E8" s="701">
        <v>5</v>
      </c>
      <c r="F8" s="701">
        <v>6</v>
      </c>
      <c r="G8" s="701">
        <v>7</v>
      </c>
      <c r="H8" s="701">
        <v>8</v>
      </c>
    </row>
    <row r="9" spans="1:8">
      <c r="A9" s="583"/>
      <c r="B9" s="583"/>
      <c r="C9" s="701"/>
      <c r="D9" s="701"/>
      <c r="E9" s="701"/>
      <c r="F9" s="701"/>
      <c r="G9" s="701"/>
      <c r="H9" s="701"/>
    </row>
    <row r="10" spans="1:8" ht="15.75">
      <c r="A10" s="127" t="s">
        <v>497</v>
      </c>
      <c r="B10" s="148" t="s">
        <v>803</v>
      </c>
      <c r="C10" s="428">
        <f>'Смета, Таблица 5.1'!C11/1000</f>
        <v>11816.4</v>
      </c>
      <c r="D10" s="428">
        <f>'Смета, Таблица 5.1'!D11/1000</f>
        <v>12289.056</v>
      </c>
      <c r="E10" s="428">
        <f>'Смета, Таблица 5.1'!E11/1000</f>
        <v>12780.618240000002</v>
      </c>
      <c r="F10" s="428">
        <f>'Смета, Таблица 5.1'!F11/1000</f>
        <v>13291.842969600002</v>
      </c>
      <c r="G10" s="428">
        <f>'Смета, Таблица 5.1'!G11/1000</f>
        <v>13823.516688384003</v>
      </c>
      <c r="H10" s="428">
        <f>'Смета, Таблица 5.1'!H11/1000</f>
        <v>14376.457355919363</v>
      </c>
    </row>
    <row r="11" spans="1:8" ht="34.9" customHeight="1">
      <c r="A11" s="127" t="s">
        <v>512</v>
      </c>
      <c r="B11" s="426" t="s">
        <v>804</v>
      </c>
      <c r="C11" s="427">
        <f>'Смета, Таблица 5.1'!C12/1000</f>
        <v>4525.7069093500004</v>
      </c>
      <c r="D11" s="427">
        <f>'Смета, Таблица 5.1'!D12/1000</f>
        <v>1568.7006660000004</v>
      </c>
      <c r="E11" s="427">
        <f>'Смета, Таблица 5.1'!E12/1000</f>
        <v>1631.4486926400004</v>
      </c>
      <c r="F11" s="427">
        <f>'Смета, Таблица 5.1'!F12/1000</f>
        <v>1696.7066403456006</v>
      </c>
      <c r="G11" s="427">
        <f>'Смета, Таблица 5.1'!G12/1000</f>
        <v>1764.574905959425</v>
      </c>
      <c r="H11" s="427">
        <f>'Смета, Таблица 5.1'!H12/1000</f>
        <v>1835.1579021978018</v>
      </c>
    </row>
    <row r="12" spans="1:8" ht="34.9" customHeight="1">
      <c r="A12" s="127" t="s">
        <v>538</v>
      </c>
      <c r="B12" s="158" t="s">
        <v>805</v>
      </c>
      <c r="C12" s="159">
        <v>0</v>
      </c>
      <c r="D12" s="159">
        <v>0</v>
      </c>
      <c r="E12" s="159">
        <v>0</v>
      </c>
      <c r="F12" s="159">
        <v>0</v>
      </c>
      <c r="G12" s="159">
        <v>0</v>
      </c>
      <c r="H12" s="159">
        <v>0</v>
      </c>
    </row>
    <row r="13" spans="1:8" ht="15.75">
      <c r="A13" s="127" t="s">
        <v>540</v>
      </c>
      <c r="B13" s="160" t="s">
        <v>806</v>
      </c>
      <c r="C13" s="430">
        <f>'Смета, Таблица 5.1'!C15/1000</f>
        <v>267.33449999999999</v>
      </c>
      <c r="D13" s="430">
        <f>'Смета, Таблица 5.1'!D15/1000</f>
        <v>284.53413123097585</v>
      </c>
      <c r="E13" s="430">
        <f>'Смета, Таблица 5.1'!E15/1000</f>
        <v>295.91549648021493</v>
      </c>
      <c r="F13" s="430">
        <f>'Смета, Таблица 5.1'!F15/1000</f>
        <v>307.75211633942354</v>
      </c>
      <c r="G13" s="430">
        <f>'Смета, Таблица 5.1'!G15/1000</f>
        <v>320.06220099300049</v>
      </c>
      <c r="H13" s="430">
        <f>'Смета, Таблица 5.1'!H15/1000</f>
        <v>332.86468903272049</v>
      </c>
    </row>
    <row r="14" spans="1:8" ht="15.75">
      <c r="A14" s="127" t="s">
        <v>556</v>
      </c>
      <c r="B14" s="429" t="s">
        <v>485</v>
      </c>
      <c r="C14" s="431">
        <v>0</v>
      </c>
      <c r="D14" s="431">
        <v>0</v>
      </c>
      <c r="E14" s="431">
        <v>0</v>
      </c>
      <c r="F14" s="431">
        <v>0</v>
      </c>
      <c r="G14" s="431">
        <v>0</v>
      </c>
      <c r="H14" s="431">
        <v>0</v>
      </c>
    </row>
    <row r="15" spans="1:8" ht="15.75">
      <c r="A15" s="127" t="s">
        <v>597</v>
      </c>
      <c r="B15" s="402" t="s">
        <v>791</v>
      </c>
      <c r="C15" s="432">
        <f t="shared" ref="C15:H15" si="0">C10+C11+C13</f>
        <v>16609.441409350002</v>
      </c>
      <c r="D15" s="432">
        <f t="shared" si="0"/>
        <v>14142.290797230977</v>
      </c>
      <c r="E15" s="432">
        <f t="shared" si="0"/>
        <v>14707.982429120217</v>
      </c>
      <c r="F15" s="432">
        <f t="shared" si="0"/>
        <v>15296.301726285026</v>
      </c>
      <c r="G15" s="432">
        <f t="shared" si="0"/>
        <v>15908.15379533643</v>
      </c>
      <c r="H15" s="432">
        <f t="shared" si="0"/>
        <v>16544.479947149885</v>
      </c>
    </row>
    <row r="16" spans="1:8">
      <c r="A16" s="161"/>
    </row>
    <row r="17" spans="1:8">
      <c r="A17" s="161"/>
    </row>
    <row r="18" spans="1:8">
      <c r="A18" s="161"/>
    </row>
    <row r="19" spans="1:8" ht="15.75">
      <c r="A19" s="161"/>
      <c r="B19" s="72" t="str">
        <f>'Таблица 5.3'!B27</f>
        <v>Бухгалтер</v>
      </c>
      <c r="E19" s="628" t="str">
        <f>'Таблица 5.3'!E27:F27</f>
        <v>Сергеева Д.М.</v>
      </c>
      <c r="F19" s="628"/>
      <c r="G19" s="73"/>
    </row>
    <row r="20" spans="1:8">
      <c r="A20" s="161"/>
    </row>
    <row r="21" spans="1:8">
      <c r="A21" s="161"/>
    </row>
    <row r="22" spans="1:8" ht="15.75">
      <c r="A22" s="620" t="s">
        <v>167</v>
      </c>
      <c r="B22" s="620"/>
    </row>
    <row r="23" spans="1:8" ht="33.6" customHeight="1">
      <c r="A23" s="619" t="s">
        <v>807</v>
      </c>
      <c r="B23" s="619"/>
      <c r="C23" s="619"/>
      <c r="D23" s="619"/>
      <c r="E23" s="619"/>
      <c r="F23" s="619"/>
      <c r="G23" s="619"/>
      <c r="H23" s="619"/>
    </row>
    <row r="24" spans="1:8" ht="32.25" customHeight="1">
      <c r="A24" s="619" t="s">
        <v>808</v>
      </c>
      <c r="B24" s="619"/>
      <c r="C24" s="619"/>
      <c r="D24" s="619"/>
      <c r="E24" s="619"/>
      <c r="F24" s="619"/>
      <c r="G24" s="619"/>
      <c r="H24" s="619"/>
    </row>
    <row r="25" spans="1:8" ht="31.9" customHeight="1">
      <c r="A25" s="619" t="s">
        <v>809</v>
      </c>
      <c r="B25" s="619"/>
      <c r="C25" s="619"/>
      <c r="D25" s="619"/>
      <c r="E25" s="619"/>
      <c r="F25" s="619"/>
      <c r="G25" s="619"/>
      <c r="H25" s="619"/>
    </row>
    <row r="26" spans="1:8">
      <c r="A26" s="162"/>
    </row>
  </sheetData>
  <mergeCells count="18">
    <mergeCell ref="A1:H1"/>
    <mergeCell ref="A2:H2"/>
    <mergeCell ref="A3:H3"/>
    <mergeCell ref="A5:H5"/>
    <mergeCell ref="C6:D6"/>
    <mergeCell ref="A24:H24"/>
    <mergeCell ref="A25:H25"/>
    <mergeCell ref="F8:F9"/>
    <mergeCell ref="G8:G9"/>
    <mergeCell ref="H8:H9"/>
    <mergeCell ref="E19:F19"/>
    <mergeCell ref="A22:B22"/>
    <mergeCell ref="A23:H23"/>
    <mergeCell ref="A8:A9"/>
    <mergeCell ref="B8:B9"/>
    <mergeCell ref="C8:C9"/>
    <mergeCell ref="D8:D9"/>
    <mergeCell ref="E8:E9"/>
  </mergeCells>
  <pageMargins left="0.31535433070866142" right="0.31535433070866142" top="1.1417322834645669" bottom="1.1417322834645669" header="0.74803149606299213" footer="0.74803149606299213"/>
  <pageSetup paperSize="9" scale="85" fitToWidth="0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MH39"/>
  <sheetViews>
    <sheetView topLeftCell="A14" zoomScaleNormal="100" workbookViewId="0">
      <selection sqref="A1:H23"/>
    </sheetView>
  </sheetViews>
  <sheetFormatPr defaultRowHeight="15"/>
  <cols>
    <col min="1" max="1" width="3.75" style="20" customWidth="1"/>
    <col min="2" max="2" width="34.875" style="20" customWidth="1"/>
    <col min="3" max="8" width="7.5" style="20" customWidth="1"/>
    <col min="9" max="1022" width="8.125" style="20" customWidth="1"/>
    <col min="1023" max="1024" width="8.125" customWidth="1"/>
  </cols>
  <sheetData>
    <row r="1" spans="1:8" ht="15.75">
      <c r="A1" s="581" t="s">
        <v>810</v>
      </c>
      <c r="B1" s="581"/>
      <c r="C1" s="581"/>
      <c r="D1" s="581"/>
      <c r="E1" s="581"/>
      <c r="F1" s="581"/>
      <c r="G1" s="581"/>
      <c r="H1" s="581"/>
    </row>
    <row r="2" spans="1:8" ht="15.75">
      <c r="A2" s="156"/>
    </row>
    <row r="3" spans="1:8" ht="15.75">
      <c r="A3" s="702" t="s">
        <v>811</v>
      </c>
      <c r="B3" s="702"/>
      <c r="C3" s="702"/>
      <c r="D3" s="702"/>
      <c r="E3" s="702"/>
      <c r="F3" s="702"/>
      <c r="G3" s="702"/>
      <c r="H3" s="702"/>
    </row>
    <row r="4" spans="1:8" ht="15.75">
      <c r="A4" s="581" t="s">
        <v>812</v>
      </c>
      <c r="B4" s="581"/>
      <c r="C4" s="581"/>
      <c r="D4" s="581"/>
      <c r="E4" s="581"/>
      <c r="F4" s="581"/>
      <c r="G4" s="581"/>
      <c r="H4" s="581"/>
    </row>
    <row r="5" spans="1:8" ht="16.5" customHeight="1">
      <c r="A5" s="583" t="s">
        <v>711</v>
      </c>
      <c r="B5" s="583" t="s">
        <v>712</v>
      </c>
      <c r="C5" s="698" t="s">
        <v>1147</v>
      </c>
      <c r="D5" s="699"/>
      <c r="E5" s="24"/>
      <c r="F5" s="31"/>
      <c r="G5" s="24"/>
      <c r="H5" s="31"/>
    </row>
    <row r="6" spans="1:8" ht="122.25" customHeight="1">
      <c r="A6" s="583"/>
      <c r="B6" s="583"/>
      <c r="C6" s="460" t="s">
        <v>1153</v>
      </c>
      <c r="D6" s="460" t="s">
        <v>1046</v>
      </c>
      <c r="E6" s="460" t="s">
        <v>1047</v>
      </c>
      <c r="F6" s="460" t="s">
        <v>1048</v>
      </c>
      <c r="G6" s="460" t="s">
        <v>1049</v>
      </c>
      <c r="H6" s="460" t="s">
        <v>1152</v>
      </c>
    </row>
    <row r="7" spans="1:8" ht="15.75">
      <c r="A7" s="25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</row>
    <row r="8" spans="1:8" ht="15.75">
      <c r="A8" s="127" t="s">
        <v>497</v>
      </c>
      <c r="B8" s="481" t="s">
        <v>768</v>
      </c>
      <c r="C8" s="306">
        <f>'Смета, Таблица 5.1'!C98/1000</f>
        <v>17069.449142664002</v>
      </c>
      <c r="D8" s="306">
        <f>'Смета, Таблица 5.1'!D98/1000</f>
        <v>17891.567816970564</v>
      </c>
      <c r="E8" s="306">
        <f>'Смета, Таблица 5.1'!E98/1000</f>
        <v>18753.538273679387</v>
      </c>
      <c r="F8" s="306">
        <f>'Смета, Таблица 5.1'!F98/1000</f>
        <v>19657.302935858064</v>
      </c>
      <c r="G8" s="306">
        <f>'Смета, Таблица 5.1'!G98/1000</f>
        <v>20604.899341085456</v>
      </c>
      <c r="H8" s="306">
        <f>'Смета, Таблица 5.1'!H98/1000</f>
        <v>21598.464816911604</v>
      </c>
    </row>
    <row r="9" spans="1:8" ht="15.75">
      <c r="A9" s="127" t="s">
        <v>512</v>
      </c>
      <c r="B9" s="482" t="s">
        <v>813</v>
      </c>
      <c r="C9" s="306">
        <f>'Таблица 5.3'!C25</f>
        <v>1448.4564399999999</v>
      </c>
      <c r="D9" s="306">
        <f>'Таблица 5.3'!D25</f>
        <v>1486.1416475999999</v>
      </c>
      <c r="E9" s="306">
        <f>'Таблица 5.3'!E25</f>
        <v>1528.3722210040003</v>
      </c>
      <c r="F9" s="306">
        <f>'Таблица 5.3'!F25</f>
        <v>1574.8742812191601</v>
      </c>
      <c r="G9" s="306">
        <f>'Таблица 5.3'!G25</f>
        <v>1625.4313481366764</v>
      </c>
      <c r="H9" s="306">
        <f>'Таблица 5.3'!H25</f>
        <v>1679.876383380581</v>
      </c>
    </row>
    <row r="10" spans="1:8">
      <c r="A10" s="703" t="s">
        <v>538</v>
      </c>
      <c r="B10" s="704" t="s">
        <v>814</v>
      </c>
      <c r="C10" s="705">
        <f>'Таблица 5.4'!C15</f>
        <v>16609.441409350002</v>
      </c>
      <c r="D10" s="705">
        <f>'Таблица 5.4'!D15</f>
        <v>14142.290797230977</v>
      </c>
      <c r="E10" s="705">
        <f>'Таблица 5.4'!E15</f>
        <v>14707.982429120217</v>
      </c>
      <c r="F10" s="705">
        <f>'Таблица 5.4'!F15</f>
        <v>15296.301726285026</v>
      </c>
      <c r="G10" s="705">
        <f>'Таблица 5.4'!G15</f>
        <v>15908.15379533643</v>
      </c>
      <c r="H10" s="705">
        <f>'Таблица 5.4'!H15</f>
        <v>16544.479947149885</v>
      </c>
    </row>
    <row r="11" spans="1:8">
      <c r="A11" s="703"/>
      <c r="B11" s="704"/>
      <c r="C11" s="705"/>
      <c r="D11" s="705"/>
      <c r="E11" s="705"/>
      <c r="F11" s="705"/>
      <c r="G11" s="705"/>
      <c r="H11" s="705"/>
    </row>
    <row r="12" spans="1:8" ht="15.75">
      <c r="A12" s="127" t="s">
        <v>540</v>
      </c>
      <c r="B12" s="483" t="s">
        <v>815</v>
      </c>
      <c r="C12" s="28"/>
      <c r="D12" s="28"/>
      <c r="E12" s="28"/>
      <c r="F12" s="28"/>
      <c r="G12" s="28"/>
      <c r="H12" s="28"/>
    </row>
    <row r="13" spans="1:8" ht="45">
      <c r="A13" s="127" t="s">
        <v>556</v>
      </c>
      <c r="B13" s="481" t="s">
        <v>816</v>
      </c>
      <c r="C13" s="28"/>
      <c r="D13" s="28"/>
      <c r="E13" s="28"/>
      <c r="F13" s="28"/>
      <c r="G13" s="28"/>
      <c r="H13" s="28"/>
    </row>
    <row r="14" spans="1:8" ht="60">
      <c r="A14" s="127" t="s">
        <v>597</v>
      </c>
      <c r="B14" s="481" t="s">
        <v>817</v>
      </c>
      <c r="C14" s="28"/>
      <c r="D14" s="28"/>
      <c r="E14" s="28"/>
      <c r="F14" s="28"/>
      <c r="G14" s="28"/>
      <c r="H14" s="28"/>
    </row>
    <row r="15" spans="1:8" ht="60">
      <c r="A15" s="127" t="s">
        <v>599</v>
      </c>
      <c r="B15" s="481" t="s">
        <v>818</v>
      </c>
      <c r="C15" s="28"/>
      <c r="D15" s="28"/>
      <c r="E15" s="28"/>
      <c r="F15" s="28"/>
      <c r="G15" s="28"/>
      <c r="H15" s="28"/>
    </row>
    <row r="16" spans="1:8" ht="45">
      <c r="A16" s="127" t="s">
        <v>631</v>
      </c>
      <c r="B16" s="481" t="s">
        <v>819</v>
      </c>
      <c r="C16" s="28"/>
      <c r="D16" s="28"/>
      <c r="E16" s="28"/>
      <c r="F16" s="28"/>
      <c r="G16" s="28"/>
      <c r="H16" s="28"/>
    </row>
    <row r="17" spans="1:8" ht="165">
      <c r="A17" s="127" t="s">
        <v>636</v>
      </c>
      <c r="B17" s="481" t="s">
        <v>820</v>
      </c>
      <c r="C17" s="83"/>
      <c r="D17" s="83"/>
      <c r="E17" s="83"/>
      <c r="F17" s="83"/>
      <c r="G17" s="83"/>
      <c r="H17" s="83"/>
    </row>
    <row r="18" spans="1:8" ht="15.75">
      <c r="A18" s="127" t="s">
        <v>638</v>
      </c>
      <c r="B18" s="484" t="s">
        <v>821</v>
      </c>
      <c r="C18" s="400">
        <f t="shared" ref="C18:H18" si="0">C8+C9+C10</f>
        <v>35127.346992014005</v>
      </c>
      <c r="D18" s="400">
        <f t="shared" si="0"/>
        <v>33520.000261801542</v>
      </c>
      <c r="E18" s="400">
        <f t="shared" si="0"/>
        <v>34989.892923803607</v>
      </c>
      <c r="F18" s="400">
        <f t="shared" si="0"/>
        <v>36528.47894336225</v>
      </c>
      <c r="G18" s="400">
        <f t="shared" si="0"/>
        <v>38138.484484558561</v>
      </c>
      <c r="H18" s="400">
        <f t="shared" si="0"/>
        <v>39822.821147442068</v>
      </c>
    </row>
    <row r="19" spans="1:8" ht="15.75">
      <c r="A19" s="127" t="s">
        <v>642</v>
      </c>
      <c r="B19" s="482" t="s">
        <v>822</v>
      </c>
      <c r="C19" s="148"/>
      <c r="D19" s="148"/>
      <c r="E19" s="148"/>
      <c r="F19" s="148"/>
      <c r="G19" s="148"/>
      <c r="H19" s="148"/>
    </row>
    <row r="20" spans="1:8" ht="15.75">
      <c r="A20" s="156"/>
    </row>
    <row r="21" spans="1:8" ht="15.75">
      <c r="A21" s="156"/>
    </row>
    <row r="22" spans="1:8" ht="15.75">
      <c r="A22" s="156"/>
      <c r="B22" s="72" t="str">
        <f>'Таблица 4.10'!B117</f>
        <v>Бухгалтер</v>
      </c>
      <c r="E22" s="628" t="str">
        <f>'Смета, Таблица 5.1'!G102</f>
        <v>Сергеева Д.М.</v>
      </c>
      <c r="F22" s="628"/>
    </row>
    <row r="23" spans="1:8" ht="15.75">
      <c r="A23" s="156"/>
    </row>
    <row r="24" spans="1:8" ht="15.75" hidden="1">
      <c r="A24" s="156"/>
    </row>
    <row r="25" spans="1:8" ht="15.75" hidden="1">
      <c r="A25" s="156"/>
    </row>
    <row r="26" spans="1:8" ht="15.75">
      <c r="A26" s="156"/>
    </row>
    <row r="27" spans="1:8" ht="15.75">
      <c r="A27" s="620" t="s">
        <v>167</v>
      </c>
      <c r="B27" s="620"/>
    </row>
    <row r="28" spans="1:8" ht="32.25" customHeight="1">
      <c r="A28" s="619" t="s">
        <v>823</v>
      </c>
      <c r="B28" s="619"/>
      <c r="C28" s="619"/>
      <c r="D28" s="619"/>
      <c r="E28" s="619"/>
      <c r="F28" s="619"/>
      <c r="G28" s="619"/>
      <c r="H28" s="619"/>
    </row>
    <row r="29" spans="1:8" ht="27.95" customHeight="1">
      <c r="A29" s="619" t="s">
        <v>824</v>
      </c>
      <c r="B29" s="619"/>
      <c r="C29" s="619"/>
      <c r="D29" s="619"/>
      <c r="E29" s="619"/>
      <c r="F29" s="619"/>
      <c r="G29" s="619"/>
      <c r="H29" s="619"/>
    </row>
    <row r="30" spans="1:8" ht="15.75" customHeight="1">
      <c r="A30" s="619" t="s">
        <v>825</v>
      </c>
      <c r="B30" s="619"/>
      <c r="C30" s="619"/>
      <c r="D30" s="619"/>
      <c r="E30" s="619"/>
      <c r="F30" s="619"/>
      <c r="G30" s="619"/>
      <c r="H30" s="619"/>
    </row>
    <row r="31" spans="1:8" ht="15.75" customHeight="1">
      <c r="A31" s="619" t="s">
        <v>826</v>
      </c>
      <c r="B31" s="619"/>
      <c r="C31" s="619"/>
      <c r="D31" s="619"/>
      <c r="E31" s="619"/>
      <c r="F31" s="619"/>
      <c r="G31" s="619"/>
      <c r="H31" s="619"/>
    </row>
    <row r="32" spans="1:8" ht="15.75" customHeight="1">
      <c r="A32" s="619" t="s">
        <v>827</v>
      </c>
      <c r="B32" s="619"/>
      <c r="C32" s="619"/>
      <c r="D32" s="619"/>
      <c r="E32" s="619"/>
      <c r="F32" s="619"/>
      <c r="G32" s="619"/>
      <c r="H32" s="619"/>
    </row>
    <row r="33" spans="1:8" ht="15.75" customHeight="1">
      <c r="A33" s="619" t="s">
        <v>828</v>
      </c>
      <c r="B33" s="619"/>
      <c r="C33" s="619"/>
      <c r="D33" s="619"/>
      <c r="E33" s="619"/>
      <c r="F33" s="619"/>
      <c r="G33" s="619"/>
      <c r="H33" s="619"/>
    </row>
    <row r="34" spans="1:8" ht="15.75" customHeight="1">
      <c r="A34" s="619" t="s">
        <v>829</v>
      </c>
      <c r="B34" s="619"/>
      <c r="C34" s="619"/>
      <c r="D34" s="619"/>
      <c r="E34" s="619"/>
      <c r="F34" s="619"/>
      <c r="G34" s="619"/>
      <c r="H34" s="619"/>
    </row>
    <row r="35" spans="1:8" ht="15.75" customHeight="1">
      <c r="A35" s="619" t="s">
        <v>830</v>
      </c>
      <c r="B35" s="619"/>
      <c r="C35" s="619"/>
      <c r="D35" s="619"/>
      <c r="E35" s="619"/>
      <c r="F35" s="619"/>
      <c r="G35" s="619"/>
      <c r="H35" s="619"/>
    </row>
    <row r="36" spans="1:8" ht="28.35" customHeight="1">
      <c r="A36" s="619" t="s">
        <v>831</v>
      </c>
      <c r="B36" s="619"/>
      <c r="C36" s="619"/>
      <c r="D36" s="619"/>
      <c r="E36" s="619"/>
      <c r="F36" s="619"/>
      <c r="G36" s="619"/>
      <c r="H36" s="619"/>
    </row>
    <row r="37" spans="1:8" ht="15.75" customHeight="1">
      <c r="A37" s="619" t="s">
        <v>832</v>
      </c>
      <c r="B37" s="619"/>
      <c r="C37" s="619"/>
      <c r="D37" s="619"/>
      <c r="E37" s="619"/>
      <c r="F37" s="619"/>
      <c r="G37" s="619"/>
      <c r="H37" s="619"/>
    </row>
    <row r="38" spans="1:8" ht="32.85" customHeight="1">
      <c r="A38" s="619" t="s">
        <v>833</v>
      </c>
      <c r="B38" s="619"/>
      <c r="C38" s="619"/>
      <c r="D38" s="619"/>
      <c r="E38" s="619"/>
      <c r="F38" s="619"/>
      <c r="G38" s="619"/>
      <c r="H38" s="619"/>
    </row>
    <row r="39" spans="1:8" ht="15.75">
      <c r="A39" s="156"/>
    </row>
  </sheetData>
  <mergeCells count="27">
    <mergeCell ref="A1:H1"/>
    <mergeCell ref="A3:H3"/>
    <mergeCell ref="A4:H4"/>
    <mergeCell ref="A5:A6"/>
    <mergeCell ref="B5:B6"/>
    <mergeCell ref="C5:D5"/>
    <mergeCell ref="A29:H29"/>
    <mergeCell ref="A10:A11"/>
    <mergeCell ref="B10:B11"/>
    <mergeCell ref="C10:C11"/>
    <mergeCell ref="D10:D11"/>
    <mergeCell ref="E10:E11"/>
    <mergeCell ref="F10:F11"/>
    <mergeCell ref="G10:G11"/>
    <mergeCell ref="H10:H11"/>
    <mergeCell ref="E22:F22"/>
    <mergeCell ref="A27:B27"/>
    <mergeCell ref="A28:H28"/>
    <mergeCell ref="A36:H36"/>
    <mergeCell ref="A37:H37"/>
    <mergeCell ref="A38:H38"/>
    <mergeCell ref="A30:H30"/>
    <mergeCell ref="A31:H31"/>
    <mergeCell ref="A32:H32"/>
    <mergeCell ref="A33:H33"/>
    <mergeCell ref="A34:H34"/>
    <mergeCell ref="A35:H35"/>
  </mergeCells>
  <pageMargins left="0.82677165354330717" right="3.937007874015748E-2" top="0.74803149606299213" bottom="0.74803149606299213" header="0.31496062992125984" footer="0.31496062992125984"/>
  <pageSetup paperSize="9" fitToWidth="0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MJ60"/>
  <sheetViews>
    <sheetView topLeftCell="A19" zoomScale="90" zoomScaleNormal="90" zoomScaleSheetLayoutView="90" workbookViewId="0">
      <selection activeCell="K30" sqref="K30"/>
    </sheetView>
  </sheetViews>
  <sheetFormatPr defaultRowHeight="15"/>
  <cols>
    <col min="1" max="1" width="5.875" style="20" customWidth="1"/>
    <col min="2" max="2" width="51.75" style="20" customWidth="1"/>
    <col min="3" max="4" width="8.5" style="20" customWidth="1"/>
    <col min="5" max="7" width="6.125" style="20" customWidth="1"/>
    <col min="8" max="9" width="8.875" style="20" customWidth="1"/>
    <col min="10" max="10" width="6.75" style="20" customWidth="1"/>
    <col min="11" max="11" width="5.625" style="20" customWidth="1"/>
    <col min="12" max="12" width="9.5" style="20" customWidth="1"/>
    <col min="13" max="13" width="8.125" style="20" customWidth="1"/>
    <col min="14" max="14" width="10.625" style="20" customWidth="1"/>
    <col min="15" max="1024" width="8.125" style="20" customWidth="1"/>
  </cols>
  <sheetData>
    <row r="1" spans="1:11" ht="15.75">
      <c r="A1" s="581" t="s">
        <v>834</v>
      </c>
      <c r="B1" s="581"/>
      <c r="C1" s="581"/>
      <c r="D1" s="581"/>
      <c r="E1" s="581"/>
      <c r="F1" s="581"/>
      <c r="G1" s="581"/>
      <c r="H1" s="581"/>
      <c r="I1" s="581"/>
      <c r="J1" s="581"/>
      <c r="K1" s="581"/>
    </row>
    <row r="2" spans="1:11" ht="15.75">
      <c r="A2" s="581" t="s">
        <v>140</v>
      </c>
      <c r="B2" s="581"/>
      <c r="C2" s="581"/>
      <c r="D2" s="581"/>
      <c r="E2" s="581"/>
      <c r="F2" s="581"/>
      <c r="G2" s="581"/>
      <c r="H2" s="581"/>
      <c r="I2" s="581"/>
      <c r="J2" s="581"/>
      <c r="K2" s="581"/>
    </row>
    <row r="3" spans="1:11" ht="15.75">
      <c r="A3" s="581" t="s">
        <v>141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</row>
    <row r="4" spans="1:11" ht="15.75">
      <c r="A4" s="581" t="s">
        <v>142</v>
      </c>
      <c r="B4" s="581"/>
      <c r="C4" s="581"/>
      <c r="D4" s="581"/>
      <c r="E4" s="581"/>
      <c r="F4" s="581"/>
      <c r="G4" s="581"/>
      <c r="H4" s="581"/>
      <c r="I4" s="581"/>
      <c r="J4" s="581"/>
      <c r="K4" s="581"/>
    </row>
    <row r="5" spans="1:11" ht="15.75">
      <c r="A5" s="21"/>
    </row>
    <row r="6" spans="1:11" ht="15.75" hidden="1">
      <c r="A6" s="21"/>
    </row>
    <row r="7" spans="1:11" ht="15.75">
      <c r="A7" s="582" t="s">
        <v>835</v>
      </c>
      <c r="B7" s="582"/>
      <c r="C7" s="582"/>
      <c r="D7" s="582"/>
      <c r="E7" s="582"/>
      <c r="F7" s="582"/>
      <c r="G7" s="582"/>
      <c r="H7" s="582"/>
      <c r="I7" s="582"/>
      <c r="J7" s="582"/>
      <c r="K7" s="582"/>
    </row>
    <row r="8" spans="1:11" ht="15.75">
      <c r="A8" s="59"/>
    </row>
    <row r="9" spans="1:11" ht="15.75">
      <c r="A9" s="581" t="s">
        <v>836</v>
      </c>
      <c r="B9" s="581"/>
      <c r="C9" s="581"/>
      <c r="D9" s="581"/>
      <c r="E9" s="581"/>
      <c r="F9" s="581"/>
      <c r="G9" s="581"/>
      <c r="H9" s="581"/>
      <c r="I9" s="581"/>
      <c r="J9" s="581"/>
      <c r="K9" s="581"/>
    </row>
    <row r="10" spans="1:11" ht="15.75">
      <c r="A10" s="21"/>
    </row>
    <row r="11" spans="1:11" ht="32.25" customHeight="1">
      <c r="A11" s="702" t="s">
        <v>837</v>
      </c>
      <c r="B11" s="702"/>
      <c r="C11" s="702"/>
      <c r="D11" s="702"/>
      <c r="E11" s="702"/>
      <c r="F11" s="702"/>
      <c r="G11" s="702"/>
      <c r="H11" s="702"/>
      <c r="I11" s="702"/>
      <c r="J11" s="702"/>
      <c r="K11" s="702"/>
    </row>
    <row r="12" spans="1:11" ht="15.75">
      <c r="A12" s="48"/>
    </row>
    <row r="13" spans="1:11" ht="78" customHeight="1">
      <c r="A13" s="583" t="s">
        <v>194</v>
      </c>
      <c r="B13" s="583" t="s">
        <v>838</v>
      </c>
      <c r="C13" s="642" t="s">
        <v>839</v>
      </c>
      <c r="D13" s="642" t="s">
        <v>840</v>
      </c>
      <c r="E13" s="642" t="s">
        <v>841</v>
      </c>
      <c r="F13" s="642" t="s">
        <v>842</v>
      </c>
      <c r="G13" s="642" t="s">
        <v>843</v>
      </c>
      <c r="H13" s="642" t="s">
        <v>844</v>
      </c>
      <c r="I13" s="642" t="s">
        <v>845</v>
      </c>
      <c r="J13" s="642" t="s">
        <v>846</v>
      </c>
      <c r="K13" s="642" t="s">
        <v>847</v>
      </c>
    </row>
    <row r="14" spans="1:11" ht="37.5" customHeight="1">
      <c r="A14" s="583"/>
      <c r="B14" s="583"/>
      <c r="C14" s="642"/>
      <c r="D14" s="642"/>
      <c r="E14" s="642"/>
      <c r="F14" s="642"/>
      <c r="G14" s="642"/>
      <c r="H14" s="642"/>
      <c r="I14" s="642"/>
      <c r="J14" s="642"/>
      <c r="K14" s="642"/>
    </row>
    <row r="15" spans="1:11" ht="15.75">
      <c r="A15" s="26">
        <v>1</v>
      </c>
      <c r="B15" s="27">
        <v>2</v>
      </c>
      <c r="C15" s="26">
        <v>3</v>
      </c>
      <c r="D15" s="26">
        <v>4</v>
      </c>
      <c r="E15" s="28">
        <v>5</v>
      </c>
      <c r="F15" s="25">
        <v>6</v>
      </c>
      <c r="G15" s="25">
        <v>7</v>
      </c>
      <c r="H15" s="25">
        <v>8</v>
      </c>
      <c r="I15" s="27">
        <v>9</v>
      </c>
      <c r="J15" s="26">
        <v>10</v>
      </c>
      <c r="K15" s="26">
        <v>11</v>
      </c>
    </row>
    <row r="16" spans="1:11" ht="15.75">
      <c r="A16" s="644" t="s">
        <v>1154</v>
      </c>
      <c r="B16" s="644"/>
      <c r="C16" s="644"/>
      <c r="D16" s="644"/>
      <c r="E16" s="644"/>
      <c r="F16" s="644"/>
      <c r="G16" s="644"/>
      <c r="H16" s="644"/>
      <c r="I16" s="645"/>
      <c r="J16" s="644"/>
      <c r="K16" s="644"/>
    </row>
    <row r="17" spans="1:14" ht="15.75">
      <c r="A17" s="26">
        <v>1</v>
      </c>
      <c r="B17" s="44" t="s">
        <v>118</v>
      </c>
      <c r="C17" s="433">
        <f>'Смета, Таблица 5.1'!C7/1000</f>
        <v>35148.346992013998</v>
      </c>
      <c r="D17" s="185">
        <f>'Таблица 4.3'!E10*1000</f>
        <v>11939</v>
      </c>
      <c r="E17" s="28"/>
      <c r="F17" s="28"/>
      <c r="G17" s="28"/>
      <c r="H17" s="435">
        <f>'Таблица 5.4'!C10</f>
        <v>11816.4</v>
      </c>
      <c r="I17" s="436">
        <f>C17/D17*1000</f>
        <v>2943.9942199525922</v>
      </c>
      <c r="J17" s="71"/>
      <c r="K17" s="71"/>
      <c r="M17" s="20">
        <f>I17/100*20</f>
        <v>588.79884399051844</v>
      </c>
      <c r="N17" s="20">
        <f>M17+I17</f>
        <v>3532.7930639431106</v>
      </c>
    </row>
    <row r="18" spans="1:14" ht="18.75">
      <c r="A18" s="26"/>
      <c r="B18" s="44" t="s">
        <v>848</v>
      </c>
      <c r="C18" s="433">
        <f>C17</f>
        <v>35148.346992013998</v>
      </c>
      <c r="D18" s="433">
        <f>D17</f>
        <v>11939</v>
      </c>
      <c r="E18" s="28"/>
      <c r="F18" s="28"/>
      <c r="G18" s="28"/>
      <c r="H18" s="434">
        <f>H17</f>
        <v>11816.4</v>
      </c>
      <c r="I18" s="434">
        <f>I17</f>
        <v>2943.9942199525922</v>
      </c>
      <c r="J18" s="27"/>
      <c r="K18" s="43"/>
      <c r="L18" s="20" t="s">
        <v>1064</v>
      </c>
    </row>
    <row r="19" spans="1:14" ht="15.75">
      <c r="A19" s="163"/>
      <c r="B19" s="44" t="s">
        <v>122</v>
      </c>
      <c r="C19" s="27"/>
      <c r="D19" s="27"/>
      <c r="E19" s="28"/>
      <c r="F19" s="28"/>
      <c r="G19" s="28"/>
      <c r="H19" s="28"/>
      <c r="I19" s="27"/>
      <c r="J19" s="27"/>
      <c r="K19" s="43"/>
      <c r="L19" s="20" t="s">
        <v>1065</v>
      </c>
    </row>
    <row r="20" spans="1:14" ht="15.75">
      <c r="A20" s="644" t="s">
        <v>1050</v>
      </c>
      <c r="B20" s="644"/>
      <c r="C20" s="644"/>
      <c r="D20" s="644"/>
      <c r="E20" s="644"/>
      <c r="F20" s="644"/>
      <c r="G20" s="644"/>
      <c r="H20" s="644"/>
      <c r="I20" s="645"/>
      <c r="J20" s="644"/>
      <c r="K20" s="644"/>
    </row>
    <row r="21" spans="1:14" ht="15.75">
      <c r="A21" s="26">
        <v>2</v>
      </c>
      <c r="B21" s="44" t="s">
        <v>118</v>
      </c>
      <c r="C21" s="433">
        <f>'Смета, Таблица 5.1'!D7/1000</f>
        <v>33541.840261801539</v>
      </c>
      <c r="D21" s="185">
        <f>'Таблица 4.3'!I10*1000</f>
        <v>10522</v>
      </c>
      <c r="E21" s="28"/>
      <c r="F21" s="28"/>
      <c r="G21" s="28"/>
      <c r="H21" s="435">
        <f>'Таблица 5.4'!D10</f>
        <v>12289.056</v>
      </c>
      <c r="I21" s="568">
        <f>C21/D21*1000</f>
        <v>3187.7818154154666</v>
      </c>
      <c r="J21" s="71"/>
      <c r="K21" s="71"/>
      <c r="L21" s="20" t="s">
        <v>1054</v>
      </c>
      <c r="M21" s="20">
        <f>I21/100*20</f>
        <v>637.5563630830934</v>
      </c>
      <c r="N21" s="461">
        <f>M21+I21</f>
        <v>3825.33817849856</v>
      </c>
    </row>
    <row r="22" spans="1:14" ht="18.75">
      <c r="A22" s="26"/>
      <c r="B22" s="44" t="s">
        <v>848</v>
      </c>
      <c r="C22" s="433">
        <f>C21</f>
        <v>33541.840261801539</v>
      </c>
      <c r="D22" s="433">
        <f>D21</f>
        <v>10522</v>
      </c>
      <c r="E22" s="28"/>
      <c r="F22" s="28"/>
      <c r="G22" s="28"/>
      <c r="H22" s="434">
        <f>H21</f>
        <v>12289.056</v>
      </c>
      <c r="I22" s="434">
        <f>I21</f>
        <v>3187.7818154154666</v>
      </c>
      <c r="J22" s="27"/>
      <c r="K22" s="43"/>
      <c r="L22" s="20" t="s">
        <v>1055</v>
      </c>
    </row>
    <row r="23" spans="1:14" ht="15.75">
      <c r="A23" s="163"/>
      <c r="B23" s="44"/>
      <c r="C23" s="27"/>
      <c r="D23" s="27"/>
      <c r="E23" s="28"/>
      <c r="F23" s="28"/>
      <c r="G23" s="28"/>
      <c r="H23" s="28"/>
      <c r="I23" s="27"/>
      <c r="J23" s="27"/>
      <c r="K23" s="43"/>
    </row>
    <row r="24" spans="1:14" ht="15.75">
      <c r="A24" s="644" t="s">
        <v>1051</v>
      </c>
      <c r="B24" s="644"/>
      <c r="C24" s="644"/>
      <c r="D24" s="644"/>
      <c r="E24" s="644"/>
      <c r="F24" s="644"/>
      <c r="G24" s="644"/>
      <c r="H24" s="644"/>
      <c r="I24" s="644"/>
      <c r="J24" s="644"/>
      <c r="K24" s="644"/>
    </row>
    <row r="25" spans="1:14" ht="15.75">
      <c r="A25" s="26">
        <v>3</v>
      </c>
      <c r="B25" s="44" t="s">
        <v>118</v>
      </c>
      <c r="C25" s="433">
        <f>'Смета, Таблица 5.1'!E7/1000</f>
        <v>35012.606523803603</v>
      </c>
      <c r="D25" s="185">
        <f>'Таблица 4.3'!M10*1000</f>
        <v>10483.999999999998</v>
      </c>
      <c r="E25" s="28"/>
      <c r="F25" s="28"/>
      <c r="G25" s="28"/>
      <c r="H25" s="434">
        <f>'Таблица 5.4'!E10</f>
        <v>12780.618240000002</v>
      </c>
      <c r="I25" s="436">
        <f>C25/D25*1000</f>
        <v>3339.6229038347583</v>
      </c>
      <c r="J25" s="71"/>
      <c r="K25" s="71"/>
      <c r="L25" s="20" t="s">
        <v>1056</v>
      </c>
      <c r="M25" s="20">
        <f>I25/100*20</f>
        <v>667.92458076695175</v>
      </c>
      <c r="N25" s="461">
        <f>M25+I25</f>
        <v>4007.54748460171</v>
      </c>
    </row>
    <row r="26" spans="1:14" ht="18.75">
      <c r="A26" s="26"/>
      <c r="B26" s="44" t="s">
        <v>848</v>
      </c>
      <c r="C26" s="433">
        <f>C25</f>
        <v>35012.606523803603</v>
      </c>
      <c r="D26" s="433">
        <f>D25</f>
        <v>10483.999999999998</v>
      </c>
      <c r="E26" s="28"/>
      <c r="F26" s="28"/>
      <c r="G26" s="28"/>
      <c r="H26" s="434">
        <f>H25</f>
        <v>12780.618240000002</v>
      </c>
      <c r="I26" s="434">
        <f>I25</f>
        <v>3339.6229038347583</v>
      </c>
      <c r="J26" s="27"/>
      <c r="K26" s="43"/>
      <c r="L26" s="20" t="s">
        <v>1057</v>
      </c>
      <c r="N26" s="461"/>
    </row>
    <row r="27" spans="1:14" ht="15.75">
      <c r="A27" s="163"/>
      <c r="B27" s="44" t="s">
        <v>122</v>
      </c>
      <c r="C27" s="27"/>
      <c r="D27" s="27"/>
      <c r="E27" s="28"/>
      <c r="F27" s="28"/>
      <c r="G27" s="28"/>
      <c r="H27" s="28"/>
      <c r="I27" s="27"/>
      <c r="J27" s="27"/>
      <c r="K27" s="43"/>
      <c r="N27" s="461"/>
    </row>
    <row r="28" spans="1:14" ht="15.75">
      <c r="A28" s="644" t="s">
        <v>1052</v>
      </c>
      <c r="B28" s="644"/>
      <c r="C28" s="644"/>
      <c r="D28" s="644"/>
      <c r="E28" s="644"/>
      <c r="F28" s="644"/>
      <c r="G28" s="644"/>
      <c r="H28" s="644"/>
      <c r="I28" s="644"/>
      <c r="J28" s="644"/>
      <c r="K28" s="644"/>
      <c r="N28" s="461"/>
    </row>
    <row r="29" spans="1:14" ht="15.75">
      <c r="A29" s="26">
        <v>4</v>
      </c>
      <c r="B29" s="44" t="s">
        <v>118</v>
      </c>
      <c r="C29" s="433">
        <f>'Смета, Таблица 5.1'!F7/1000</f>
        <v>36552.101087362251</v>
      </c>
      <c r="D29" s="185">
        <f>'Таблица 4.3'!Q10*1000</f>
        <v>10446</v>
      </c>
      <c r="E29" s="28"/>
      <c r="F29" s="28"/>
      <c r="G29" s="28"/>
      <c r="H29" s="434">
        <f>'Таблица 5.4'!F10</f>
        <v>13291.842969600002</v>
      </c>
      <c r="I29" s="436">
        <f>C29/D29*1000</f>
        <v>3499.1481033278051</v>
      </c>
      <c r="J29" s="71"/>
      <c r="K29" s="71"/>
      <c r="L29" s="20" t="s">
        <v>1058</v>
      </c>
      <c r="M29" s="20">
        <f>I29/100*20</f>
        <v>699.82962066556092</v>
      </c>
      <c r="N29" s="461">
        <f>M29+I29</f>
        <v>4198.9777239933665</v>
      </c>
    </row>
    <row r="30" spans="1:14" ht="18.75">
      <c r="A30" s="26"/>
      <c r="B30" s="44" t="s">
        <v>848</v>
      </c>
      <c r="C30" s="433">
        <f>C29</f>
        <v>36552.101087362251</v>
      </c>
      <c r="D30" s="433">
        <f>D29</f>
        <v>10446</v>
      </c>
      <c r="E30" s="28"/>
      <c r="F30" s="28"/>
      <c r="G30" s="28"/>
      <c r="H30" s="434">
        <f>H29</f>
        <v>13291.842969600002</v>
      </c>
      <c r="I30" s="434">
        <f>I29</f>
        <v>3499.1481033278051</v>
      </c>
      <c r="J30" s="27"/>
      <c r="K30" s="43"/>
      <c r="L30" s="20" t="s">
        <v>1059</v>
      </c>
      <c r="N30" s="461"/>
    </row>
    <row r="31" spans="1:14" ht="15.75">
      <c r="A31" s="163"/>
      <c r="B31" s="44" t="s">
        <v>122</v>
      </c>
      <c r="C31" s="27"/>
      <c r="D31" s="27"/>
      <c r="E31" s="28"/>
      <c r="F31" s="28"/>
      <c r="G31" s="28"/>
      <c r="H31" s="28"/>
      <c r="I31" s="27"/>
      <c r="J31" s="27"/>
      <c r="K31" s="43"/>
      <c r="N31" s="461"/>
    </row>
    <row r="32" spans="1:14" ht="15.75">
      <c r="A32" s="644" t="s">
        <v>1053</v>
      </c>
      <c r="B32" s="644"/>
      <c r="C32" s="644"/>
      <c r="D32" s="644"/>
      <c r="E32" s="644"/>
      <c r="F32" s="644"/>
      <c r="G32" s="644"/>
      <c r="H32" s="644"/>
      <c r="I32" s="644"/>
      <c r="J32" s="644"/>
      <c r="K32" s="644"/>
      <c r="N32" s="461"/>
    </row>
    <row r="33" spans="1:14" ht="15.75">
      <c r="A33" s="26">
        <v>5</v>
      </c>
      <c r="B33" s="44" t="s">
        <v>118</v>
      </c>
      <c r="C33" s="433">
        <f>'Смета, Таблица 5.1'!G7/1000</f>
        <v>38163.051514318569</v>
      </c>
      <c r="D33" s="185">
        <f>'Таблица 4.3'!U10*1000</f>
        <v>10408.000000000002</v>
      </c>
      <c r="E33" s="28"/>
      <c r="F33" s="28"/>
      <c r="G33" s="28"/>
      <c r="H33" s="434">
        <f>'Таблица 5.4'!G10</f>
        <v>13823.516688384003</v>
      </c>
      <c r="I33" s="436">
        <f>C33/D33*1000</f>
        <v>3666.7036428053962</v>
      </c>
      <c r="J33" s="71"/>
      <c r="K33" s="71"/>
      <c r="L33" s="20" t="s">
        <v>1060</v>
      </c>
      <c r="M33" s="20">
        <f>I33/100*20</f>
        <v>733.34072856107923</v>
      </c>
      <c r="N33" s="461">
        <f>M33+I33</f>
        <v>4400.0443713664754</v>
      </c>
    </row>
    <row r="34" spans="1:14" ht="18.75">
      <c r="A34" s="26"/>
      <c r="B34" s="44" t="s">
        <v>848</v>
      </c>
      <c r="C34" s="433">
        <f>C33</f>
        <v>38163.051514318569</v>
      </c>
      <c r="D34" s="433">
        <f>D33</f>
        <v>10408.000000000002</v>
      </c>
      <c r="E34" s="28"/>
      <c r="F34" s="28"/>
      <c r="G34" s="28"/>
      <c r="H34" s="434">
        <f>H33</f>
        <v>13823.516688384003</v>
      </c>
      <c r="I34" s="434">
        <f>I33</f>
        <v>3666.7036428053962</v>
      </c>
      <c r="J34" s="27"/>
      <c r="K34" s="43"/>
      <c r="L34" s="20" t="s">
        <v>1061</v>
      </c>
      <c r="N34" s="461"/>
    </row>
    <row r="35" spans="1:14" ht="15.75">
      <c r="A35" s="163"/>
      <c r="B35" s="44" t="s">
        <v>122</v>
      </c>
      <c r="C35" s="27"/>
      <c r="D35" s="27"/>
      <c r="E35" s="28"/>
      <c r="F35" s="28"/>
      <c r="G35" s="28"/>
      <c r="H35" s="28"/>
      <c r="I35" s="27"/>
      <c r="J35" s="27"/>
      <c r="K35" s="43"/>
      <c r="N35" s="461"/>
    </row>
    <row r="36" spans="1:14" ht="15.75">
      <c r="A36" s="644" t="s">
        <v>1155</v>
      </c>
      <c r="B36" s="644"/>
      <c r="C36" s="644"/>
      <c r="D36" s="644"/>
      <c r="E36" s="644"/>
      <c r="F36" s="644"/>
      <c r="G36" s="644"/>
      <c r="H36" s="644"/>
      <c r="I36" s="645"/>
      <c r="J36" s="644"/>
      <c r="K36" s="644"/>
      <c r="N36" s="461"/>
    </row>
    <row r="37" spans="1:14" ht="15.75">
      <c r="A37" s="26">
        <v>6</v>
      </c>
      <c r="B37" s="44" t="s">
        <v>118</v>
      </c>
      <c r="C37" s="433">
        <f>'Смета, Таблица 5.1'!H7/1000</f>
        <v>39848.370858392474</v>
      </c>
      <c r="D37" s="185">
        <f>'Таблица 4.3'!Y10*1000</f>
        <v>10370.000000000002</v>
      </c>
      <c r="E37" s="28"/>
      <c r="F37" s="28"/>
      <c r="G37" s="28"/>
      <c r="H37" s="435">
        <f>'Таблица 5.4'!H10</f>
        <v>14376.457355919363</v>
      </c>
      <c r="I37" s="436">
        <f>C37/D37*1000</f>
        <v>3842.6587134418965</v>
      </c>
      <c r="J37" s="71"/>
      <c r="K37" s="71"/>
      <c r="L37" s="20" t="s">
        <v>1062</v>
      </c>
      <c r="M37" s="20">
        <f>I37/100*20</f>
        <v>768.53174268837938</v>
      </c>
      <c r="N37" s="461">
        <f>M37+I37</f>
        <v>4611.1904561302763</v>
      </c>
    </row>
    <row r="38" spans="1:14" ht="18.75">
      <c r="A38" s="26"/>
      <c r="B38" s="44" t="s">
        <v>848</v>
      </c>
      <c r="C38" s="433">
        <f>C37</f>
        <v>39848.370858392474</v>
      </c>
      <c r="D38" s="433">
        <f>D37</f>
        <v>10370.000000000002</v>
      </c>
      <c r="E38" s="28"/>
      <c r="F38" s="28"/>
      <c r="G38" s="28"/>
      <c r="H38" s="434">
        <f>H37</f>
        <v>14376.457355919363</v>
      </c>
      <c r="I38" s="434">
        <f>I37</f>
        <v>3842.6587134418965</v>
      </c>
      <c r="J38" s="27"/>
      <c r="K38" s="43"/>
      <c r="L38" s="20" t="s">
        <v>1063</v>
      </c>
    </row>
    <row r="39" spans="1:14" ht="15.75">
      <c r="A39" s="163"/>
      <c r="B39" s="44" t="s">
        <v>122</v>
      </c>
      <c r="C39" s="27"/>
      <c r="D39" s="27"/>
      <c r="E39" s="28"/>
      <c r="F39" s="28"/>
      <c r="G39" s="28"/>
      <c r="H39" s="28"/>
      <c r="I39" s="27"/>
      <c r="J39" s="27"/>
      <c r="K39" s="43"/>
    </row>
    <row r="40" spans="1:14" ht="15.75">
      <c r="A40" s="21"/>
    </row>
    <row r="41" spans="1:14" ht="15.75">
      <c r="A41" s="21"/>
    </row>
    <row r="42" spans="1:14" ht="15.75">
      <c r="A42" s="620" t="s">
        <v>167</v>
      </c>
      <c r="B42" s="620"/>
    </row>
    <row r="43" spans="1:14" ht="15.75">
      <c r="A43" s="619" t="s">
        <v>849</v>
      </c>
      <c r="B43" s="619"/>
      <c r="C43" s="619"/>
      <c r="D43" s="619"/>
      <c r="E43" s="619"/>
      <c r="F43" s="619"/>
      <c r="G43" s="619"/>
      <c r="H43" s="619"/>
      <c r="I43" s="619"/>
      <c r="J43" s="619"/>
      <c r="K43" s="619"/>
    </row>
    <row r="44" spans="1:14" ht="15.75">
      <c r="A44" s="619" t="s">
        <v>850</v>
      </c>
      <c r="B44" s="619"/>
      <c r="C44" s="619"/>
      <c r="D44" s="619"/>
      <c r="E44" s="619"/>
      <c r="F44" s="619"/>
      <c r="G44" s="619"/>
      <c r="H44" s="619"/>
      <c r="I44" s="619"/>
      <c r="J44" s="619"/>
      <c r="K44" s="619"/>
    </row>
    <row r="45" spans="1:14" ht="15.75" customHeight="1">
      <c r="A45" s="619" t="s">
        <v>851</v>
      </c>
      <c r="B45" s="619"/>
      <c r="C45" s="619"/>
      <c r="D45" s="619"/>
      <c r="E45" s="619"/>
      <c r="F45" s="619"/>
      <c r="G45" s="619"/>
      <c r="H45" s="619"/>
      <c r="I45" s="619"/>
      <c r="J45" s="619"/>
      <c r="K45" s="619"/>
    </row>
    <row r="46" spans="1:14" ht="15.75" customHeight="1">
      <c r="A46" s="619" t="s">
        <v>852</v>
      </c>
      <c r="B46" s="619"/>
      <c r="C46" s="619"/>
      <c r="D46" s="619"/>
      <c r="E46" s="619"/>
      <c r="F46" s="619"/>
      <c r="G46" s="619"/>
      <c r="H46" s="619"/>
      <c r="I46" s="619"/>
      <c r="J46" s="619"/>
      <c r="K46" s="619"/>
    </row>
    <row r="47" spans="1:14" ht="15.75" customHeight="1">
      <c r="A47" s="619" t="s">
        <v>853</v>
      </c>
      <c r="B47" s="619"/>
      <c r="C47" s="619"/>
      <c r="D47" s="619"/>
      <c r="E47" s="619"/>
      <c r="F47" s="619"/>
      <c r="G47" s="619"/>
      <c r="H47" s="619"/>
      <c r="I47" s="619"/>
      <c r="J47" s="619"/>
      <c r="K47" s="619"/>
    </row>
    <row r="48" spans="1:14" ht="15.75" customHeight="1">
      <c r="A48" s="619" t="s">
        <v>854</v>
      </c>
      <c r="B48" s="619"/>
      <c r="C48" s="619"/>
      <c r="D48" s="619"/>
      <c r="E48" s="619"/>
      <c r="F48" s="619"/>
      <c r="G48" s="619"/>
      <c r="H48" s="619"/>
      <c r="I48" s="619"/>
      <c r="J48" s="619"/>
      <c r="K48" s="619"/>
    </row>
    <row r="49" spans="1:11" ht="15.75" customHeight="1">
      <c r="A49" s="619" t="s">
        <v>855</v>
      </c>
      <c r="B49" s="619"/>
      <c r="C49" s="619"/>
      <c r="D49" s="619"/>
      <c r="E49" s="619"/>
      <c r="F49" s="619"/>
      <c r="G49" s="619"/>
      <c r="H49" s="619"/>
      <c r="I49" s="619"/>
      <c r="J49" s="619"/>
      <c r="K49" s="619"/>
    </row>
    <row r="50" spans="1:11" ht="15.75" customHeight="1">
      <c r="A50" s="619" t="s">
        <v>856</v>
      </c>
      <c r="B50" s="619"/>
      <c r="C50" s="619"/>
      <c r="D50" s="619"/>
      <c r="E50" s="619"/>
      <c r="F50" s="619"/>
      <c r="G50" s="619"/>
      <c r="H50" s="619"/>
      <c r="I50" s="619"/>
      <c r="J50" s="619"/>
      <c r="K50" s="619"/>
    </row>
    <row r="51" spans="1:11" ht="15.75">
      <c r="A51" s="619" t="s">
        <v>857</v>
      </c>
      <c r="B51" s="619"/>
      <c r="C51" s="619"/>
      <c r="D51" s="619"/>
      <c r="E51" s="619"/>
      <c r="F51" s="619"/>
      <c r="G51" s="619"/>
      <c r="H51" s="619"/>
      <c r="I51" s="619"/>
      <c r="J51" s="619"/>
      <c r="K51" s="619"/>
    </row>
    <row r="52" spans="1:11" ht="48.75" customHeight="1">
      <c r="A52" s="619" t="s">
        <v>858</v>
      </c>
      <c r="B52" s="619"/>
      <c r="C52" s="619"/>
      <c r="D52" s="619"/>
      <c r="E52" s="619"/>
      <c r="F52" s="619"/>
      <c r="G52" s="619"/>
      <c r="H52" s="619"/>
      <c r="I52" s="619"/>
      <c r="J52" s="619"/>
      <c r="K52" s="619"/>
    </row>
    <row r="53" spans="1:11" ht="18.75" customHeight="1">
      <c r="A53" s="619" t="s">
        <v>859</v>
      </c>
      <c r="B53" s="619"/>
      <c r="C53" s="619"/>
      <c r="D53" s="619"/>
      <c r="E53" s="619"/>
      <c r="F53" s="619"/>
      <c r="G53" s="619"/>
      <c r="H53" s="619"/>
      <c r="I53" s="619"/>
      <c r="J53" s="619"/>
      <c r="K53" s="619"/>
    </row>
    <row r="54" spans="1:11" ht="18.75" customHeight="1">
      <c r="A54" s="619" t="s">
        <v>860</v>
      </c>
      <c r="B54" s="619"/>
      <c r="C54" s="619"/>
      <c r="D54" s="619"/>
      <c r="E54" s="619"/>
      <c r="F54" s="619"/>
      <c r="G54" s="619"/>
      <c r="H54" s="619"/>
      <c r="I54" s="619"/>
      <c r="J54" s="619"/>
      <c r="K54" s="619"/>
    </row>
    <row r="55" spans="1:11" ht="18.75" customHeight="1">
      <c r="A55" s="619" t="s">
        <v>861</v>
      </c>
      <c r="B55" s="619"/>
      <c r="C55" s="619"/>
      <c r="D55" s="619"/>
      <c r="E55" s="619"/>
      <c r="F55" s="619"/>
      <c r="G55" s="619"/>
      <c r="H55" s="619"/>
      <c r="I55" s="619"/>
      <c r="J55" s="619"/>
      <c r="K55" s="619"/>
    </row>
    <row r="56" spans="1:11" ht="9.1999999999999993" customHeight="1">
      <c r="A56" s="156"/>
    </row>
    <row r="57" spans="1:11" ht="9.1999999999999993" customHeight="1">
      <c r="A57" s="48"/>
    </row>
    <row r="58" spans="1:11" ht="15.75" hidden="1">
      <c r="A58" s="22"/>
      <c r="B58" s="22"/>
      <c r="C58" s="34"/>
      <c r="H58" s="643"/>
      <c r="I58" s="643"/>
    </row>
    <row r="59" spans="1:11" ht="25.15" hidden="1" customHeight="1">
      <c r="H59" s="34"/>
    </row>
    <row r="60" spans="1:11" ht="15.75">
      <c r="B60" s="72" t="str">
        <f>'Таблица 5.4'!B19</f>
        <v>Бухгалтер</v>
      </c>
      <c r="C60" s="119"/>
      <c r="D60" s="119"/>
      <c r="E60" s="150"/>
      <c r="F60" s="150"/>
      <c r="G60" s="150"/>
      <c r="H60" s="706" t="str">
        <f>'Таблица 4.3'!P29</f>
        <v>Сергеева Д.М.</v>
      </c>
      <c r="I60" s="706"/>
    </row>
  </sheetData>
  <mergeCells count="40">
    <mergeCell ref="A9:K9"/>
    <mergeCell ref="A1:K1"/>
    <mergeCell ref="A2:K2"/>
    <mergeCell ref="A3:K3"/>
    <mergeCell ref="A4:K4"/>
    <mergeCell ref="A7:K7"/>
    <mergeCell ref="A11:K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44:K44"/>
    <mergeCell ref="J13:J14"/>
    <mergeCell ref="K13:K14"/>
    <mergeCell ref="A16:K16"/>
    <mergeCell ref="A20:K20"/>
    <mergeCell ref="A24:K24"/>
    <mergeCell ref="A28:K28"/>
    <mergeCell ref="A32:K32"/>
    <mergeCell ref="A36:K36"/>
    <mergeCell ref="A42:B42"/>
    <mergeCell ref="A43:K43"/>
    <mergeCell ref="H60:I60"/>
    <mergeCell ref="H58:I58"/>
    <mergeCell ref="A45:K45"/>
    <mergeCell ref="A46:K46"/>
    <mergeCell ref="A47:K47"/>
    <mergeCell ref="A48:K48"/>
    <mergeCell ref="A49:K49"/>
    <mergeCell ref="A50:K50"/>
    <mergeCell ref="A51:K51"/>
    <mergeCell ref="A52:K52"/>
    <mergeCell ref="A53:K53"/>
    <mergeCell ref="A54:K54"/>
    <mergeCell ref="A55:K55"/>
  </mergeCells>
  <pageMargins left="0.7" right="0.7" top="0.75" bottom="0.75" header="0.3" footer="0.3"/>
  <pageSetup paperSize="9" scale="75" fitToWidth="0" fitToHeight="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6"/>
  <sheetViews>
    <sheetView workbookViewId="0">
      <selection sqref="A1:G1"/>
    </sheetView>
  </sheetViews>
  <sheetFormatPr defaultRowHeight="18.75"/>
  <cols>
    <col min="1" max="1024" width="10.75" style="164" customWidth="1"/>
  </cols>
  <sheetData>
    <row r="1" spans="1:7">
      <c r="A1" s="707" t="s">
        <v>862</v>
      </c>
      <c r="B1" s="707"/>
      <c r="C1" s="707"/>
      <c r="D1" s="707"/>
      <c r="E1" s="707"/>
      <c r="F1" s="707"/>
      <c r="G1" s="707"/>
    </row>
    <row r="4" spans="1:7">
      <c r="A4" t="s">
        <v>863</v>
      </c>
      <c r="F4" s="164">
        <v>18097</v>
      </c>
      <c r="G4" s="46" t="s">
        <v>864</v>
      </c>
    </row>
    <row r="6" spans="1:7" ht="53.45" customHeight="1">
      <c r="A6" s="708" t="s">
        <v>865</v>
      </c>
      <c r="B6" s="708"/>
      <c r="C6" s="708"/>
      <c r="D6" s="708"/>
      <c r="E6" s="708"/>
      <c r="F6" s="164">
        <v>42.91</v>
      </c>
      <c r="G6" s="46" t="s">
        <v>864</v>
      </c>
    </row>
    <row r="8" spans="1:7">
      <c r="A8" s="708" t="s">
        <v>866</v>
      </c>
      <c r="B8" s="708"/>
      <c r="C8" s="708"/>
      <c r="D8" s="708"/>
      <c r="E8" s="708"/>
      <c r="F8" s="164">
        <v>192524.67</v>
      </c>
      <c r="G8" t="s">
        <v>867</v>
      </c>
    </row>
    <row r="10" spans="1:7">
      <c r="A10" t="s">
        <v>868</v>
      </c>
      <c r="F10" s="165">
        <v>10.663770370038</v>
      </c>
      <c r="G10" t="s">
        <v>867</v>
      </c>
    </row>
    <row r="16" spans="1:7">
      <c r="A16" t="s">
        <v>136</v>
      </c>
      <c r="F16" t="s">
        <v>137</v>
      </c>
    </row>
  </sheetData>
  <mergeCells count="3">
    <mergeCell ref="A1:G1"/>
    <mergeCell ref="A6:E6"/>
    <mergeCell ref="A8:E8"/>
  </mergeCells>
  <pageMargins left="0" right="0" top="0.39370078740157483" bottom="0.39370078740157483" header="0" footer="0"/>
  <pageSetup paperSize="9" scale="64" fitToWidth="0" fitToHeight="0" pageOrder="overThenDown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"/>
  <sheetViews>
    <sheetView workbookViewId="0">
      <selection sqref="A1:G1"/>
    </sheetView>
  </sheetViews>
  <sheetFormatPr defaultRowHeight="15"/>
  <cols>
    <col min="1" max="1" width="17.125" style="20" customWidth="1"/>
    <col min="2" max="2" width="13.125" style="20" customWidth="1"/>
    <col min="3" max="3" width="13.25" style="20" customWidth="1"/>
    <col min="4" max="4" width="12.5" style="20" customWidth="1"/>
    <col min="5" max="5" width="14.125" style="20" customWidth="1"/>
    <col min="6" max="1024" width="8.125" style="20" customWidth="1"/>
  </cols>
  <sheetData>
    <row r="1" spans="1:10" ht="15.75">
      <c r="A1" s="581" t="s">
        <v>869</v>
      </c>
      <c r="B1" s="581"/>
      <c r="C1" s="581"/>
      <c r="D1" s="581"/>
      <c r="E1" s="581"/>
      <c r="F1" s="581"/>
      <c r="G1" s="581"/>
    </row>
    <row r="2" spans="1:10" ht="15.75">
      <c r="A2" s="21"/>
    </row>
    <row r="3" spans="1:10" ht="15.75">
      <c r="A3" s="22"/>
    </row>
    <row r="4" spans="1:10" ht="15.75">
      <c r="A4" s="582" t="s">
        <v>870</v>
      </c>
      <c r="B4" s="582"/>
      <c r="C4" s="582"/>
      <c r="D4" s="582"/>
      <c r="E4" s="582"/>
      <c r="F4" s="582"/>
      <c r="G4" s="582"/>
    </row>
    <row r="5" spans="1:10">
      <c r="A5" s="166"/>
    </row>
    <row r="6" spans="1:10">
      <c r="A6" s="709" t="s">
        <v>421</v>
      </c>
      <c r="B6" s="709"/>
      <c r="C6" s="709"/>
      <c r="D6" s="709"/>
      <c r="E6" s="709"/>
      <c r="F6" s="709"/>
      <c r="G6" s="709"/>
    </row>
    <row r="7" spans="1:10" ht="62.25" customHeight="1">
      <c r="A7" s="583" t="s">
        <v>871</v>
      </c>
      <c r="B7" s="583" t="s">
        <v>872</v>
      </c>
      <c r="C7" s="583" t="s">
        <v>873</v>
      </c>
      <c r="D7" s="583" t="s">
        <v>874</v>
      </c>
      <c r="E7" s="583" t="s">
        <v>875</v>
      </c>
      <c r="F7" s="583" t="s">
        <v>876</v>
      </c>
      <c r="G7" s="583"/>
      <c r="H7" s="167"/>
      <c r="J7" s="78"/>
    </row>
    <row r="8" spans="1:10">
      <c r="A8" s="583"/>
      <c r="B8" s="583"/>
      <c r="C8" s="583"/>
      <c r="D8" s="583"/>
      <c r="E8" s="583"/>
      <c r="F8" s="583"/>
      <c r="G8" s="583"/>
      <c r="H8" s="167"/>
      <c r="J8" s="78"/>
    </row>
    <row r="9" spans="1:10" ht="15.75">
      <c r="A9" s="26">
        <v>1</v>
      </c>
      <c r="B9" s="27">
        <v>2</v>
      </c>
      <c r="C9" s="27">
        <v>3</v>
      </c>
      <c r="D9" s="28">
        <v>4</v>
      </c>
      <c r="E9" s="27">
        <v>5</v>
      </c>
      <c r="F9" s="644">
        <v>6</v>
      </c>
      <c r="G9" s="644"/>
      <c r="J9" s="78"/>
    </row>
    <row r="10" spans="1:10" ht="16.5" customHeight="1">
      <c r="A10" s="26" t="s">
        <v>402</v>
      </c>
      <c r="B10" s="27"/>
      <c r="C10" s="27"/>
      <c r="D10" s="28"/>
      <c r="E10" s="27"/>
      <c r="F10" s="622"/>
      <c r="G10" s="622"/>
    </row>
    <row r="11" spans="1:10" ht="16.5" customHeight="1">
      <c r="A11" s="26" t="s">
        <v>877</v>
      </c>
      <c r="B11" s="27"/>
      <c r="C11" s="27"/>
      <c r="D11" s="28"/>
      <c r="E11" s="27"/>
      <c r="F11" s="622"/>
      <c r="G11" s="622"/>
    </row>
    <row r="12" spans="1:10" ht="16.5" customHeight="1">
      <c r="A12" s="143"/>
      <c r="B12" s="27"/>
      <c r="C12" s="27"/>
      <c r="D12" s="28"/>
      <c r="E12" s="27"/>
      <c r="F12" s="622"/>
      <c r="G12" s="622"/>
    </row>
    <row r="13" spans="1:10" ht="16.5" customHeight="1">
      <c r="A13" s="143"/>
      <c r="B13" s="27"/>
      <c r="C13" s="27"/>
      <c r="D13" s="28"/>
      <c r="E13" s="27"/>
      <c r="F13" s="622"/>
      <c r="G13" s="622"/>
    </row>
    <row r="14" spans="1:10" ht="16.5" customHeight="1">
      <c r="A14" s="143"/>
      <c r="B14" s="27"/>
      <c r="C14" s="27"/>
      <c r="D14" s="28"/>
      <c r="E14" s="27"/>
      <c r="F14" s="622"/>
      <c r="G14" s="622"/>
    </row>
    <row r="15" spans="1:10" ht="16.5" customHeight="1">
      <c r="A15" s="143"/>
      <c r="B15" s="27"/>
      <c r="C15" s="27"/>
      <c r="D15" s="28"/>
      <c r="E15" s="27"/>
      <c r="F15" s="622"/>
      <c r="G15" s="622"/>
    </row>
    <row r="16" spans="1:10" ht="15.75">
      <c r="A16" s="22"/>
    </row>
    <row r="17" spans="1:7" ht="15.75">
      <c r="A17" s="156" t="s">
        <v>167</v>
      </c>
    </row>
    <row r="18" spans="1:7" ht="34.5" customHeight="1">
      <c r="A18" s="619" t="s">
        <v>878</v>
      </c>
      <c r="B18" s="619"/>
      <c r="C18" s="619"/>
      <c r="D18" s="619"/>
      <c r="E18" s="619"/>
      <c r="F18" s="619"/>
      <c r="G18" s="619"/>
    </row>
    <row r="19" spans="1:7" ht="36.75" customHeight="1">
      <c r="A19" s="619" t="s">
        <v>879</v>
      </c>
      <c r="B19" s="619"/>
      <c r="C19" s="619"/>
      <c r="D19" s="619"/>
      <c r="E19" s="619"/>
      <c r="F19" s="619"/>
      <c r="G19" s="619"/>
    </row>
  </sheetData>
  <mergeCells count="18">
    <mergeCell ref="A1:G1"/>
    <mergeCell ref="A4:G4"/>
    <mergeCell ref="A6:G6"/>
    <mergeCell ref="A7:A8"/>
    <mergeCell ref="B7:B8"/>
    <mergeCell ref="C7:C8"/>
    <mergeCell ref="D7:D8"/>
    <mergeCell ref="E7:E8"/>
    <mergeCell ref="F7:G8"/>
    <mergeCell ref="F15:G15"/>
    <mergeCell ref="A18:G18"/>
    <mergeCell ref="A19:G19"/>
    <mergeCell ref="F9:G9"/>
    <mergeCell ref="F10:G10"/>
    <mergeCell ref="F11:G11"/>
    <mergeCell ref="F12:G12"/>
    <mergeCell ref="F13:G13"/>
    <mergeCell ref="F14:G14"/>
  </mergeCells>
  <pageMargins left="0.70826771653543308" right="0.31535433070866142" top="1.1417322834645669" bottom="1.1417322834645669" header="0.74803149606299213" footer="0.74803149606299213"/>
  <pageSetup paperSize="9" scale="95" fitToWidth="0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3"/>
  <sheetViews>
    <sheetView workbookViewId="0">
      <selection activeCell="N25" sqref="N25"/>
    </sheetView>
  </sheetViews>
  <sheetFormatPr defaultRowHeight="15"/>
  <cols>
    <col min="1" max="1" width="8.125" style="20" customWidth="1"/>
    <col min="2" max="2" width="26.25" style="20" customWidth="1"/>
    <col min="3" max="3" width="11" style="20" customWidth="1"/>
    <col min="4" max="1024" width="8.125" style="20" customWidth="1"/>
  </cols>
  <sheetData>
    <row r="1" spans="1:8">
      <c r="A1" s="162"/>
    </row>
    <row r="2" spans="1:8" ht="15.75">
      <c r="A2" s="581" t="s">
        <v>880</v>
      </c>
      <c r="B2" s="581"/>
      <c r="C2" s="581"/>
      <c r="D2" s="581"/>
      <c r="E2" s="581"/>
      <c r="F2" s="581"/>
      <c r="G2" s="581"/>
      <c r="H2" s="581"/>
    </row>
    <row r="3" spans="1:8" ht="15.75">
      <c r="A3" s="710" t="s">
        <v>881</v>
      </c>
      <c r="B3" s="710"/>
      <c r="C3" s="710"/>
      <c r="D3" s="710"/>
      <c r="E3" s="710"/>
      <c r="F3" s="710"/>
      <c r="G3" s="710"/>
      <c r="H3" s="710"/>
    </row>
    <row r="4" spans="1:8" ht="31.5">
      <c r="A4" s="24" t="s">
        <v>711</v>
      </c>
      <c r="B4" s="31" t="s">
        <v>81</v>
      </c>
      <c r="C4" s="24" t="s">
        <v>195</v>
      </c>
      <c r="D4" s="24" t="s">
        <v>882</v>
      </c>
      <c r="E4" s="24" t="s">
        <v>883</v>
      </c>
      <c r="F4" s="24" t="s">
        <v>884</v>
      </c>
      <c r="G4" s="24" t="s">
        <v>885</v>
      </c>
      <c r="H4" s="24" t="s">
        <v>886</v>
      </c>
    </row>
    <row r="5" spans="1:8" ht="15.75">
      <c r="A5" s="25">
        <v>1</v>
      </c>
      <c r="B5" s="28">
        <v>1</v>
      </c>
      <c r="C5" s="25">
        <v>2</v>
      </c>
      <c r="D5" s="25">
        <v>3</v>
      </c>
      <c r="E5" s="25">
        <v>4</v>
      </c>
      <c r="F5" s="25">
        <v>5</v>
      </c>
      <c r="G5" s="25">
        <v>6</v>
      </c>
      <c r="H5" s="25">
        <v>7</v>
      </c>
    </row>
    <row r="6" spans="1:8" ht="31.5">
      <c r="A6" s="25">
        <v>1</v>
      </c>
      <c r="B6" s="41" t="s">
        <v>887</v>
      </c>
      <c r="C6" s="28" t="s">
        <v>421</v>
      </c>
      <c r="D6" s="25"/>
      <c r="E6" s="25"/>
      <c r="F6" s="25"/>
      <c r="G6" s="25"/>
      <c r="H6" s="25"/>
    </row>
    <row r="7" spans="1:8" ht="31.5">
      <c r="A7" s="25">
        <v>2</v>
      </c>
      <c r="B7" s="41" t="s">
        <v>888</v>
      </c>
      <c r="C7" s="31" t="s">
        <v>421</v>
      </c>
      <c r="D7" s="24"/>
      <c r="E7" s="24"/>
      <c r="F7" s="24"/>
      <c r="G7" s="24"/>
      <c r="H7" s="24"/>
    </row>
    <row r="8" spans="1:8" ht="31.5">
      <c r="A8" s="25">
        <v>3</v>
      </c>
      <c r="B8" s="41" t="s">
        <v>889</v>
      </c>
      <c r="C8" s="31" t="s">
        <v>421</v>
      </c>
      <c r="D8" s="24"/>
      <c r="E8" s="24"/>
      <c r="F8" s="24"/>
      <c r="G8" s="24"/>
      <c r="H8" s="24"/>
    </row>
    <row r="9" spans="1:8" ht="31.5">
      <c r="A9" s="25">
        <v>4</v>
      </c>
      <c r="B9" s="41" t="s">
        <v>890</v>
      </c>
      <c r="C9" s="28" t="s">
        <v>421</v>
      </c>
      <c r="D9" s="25"/>
      <c r="E9" s="41"/>
      <c r="F9" s="28"/>
      <c r="G9" s="25"/>
      <c r="H9" s="25"/>
    </row>
    <row r="10" spans="1:8" ht="15.75">
      <c r="A10" s="25">
        <v>5</v>
      </c>
      <c r="B10" s="41" t="s">
        <v>891</v>
      </c>
      <c r="C10" s="28"/>
      <c r="D10" s="28"/>
      <c r="E10" s="28"/>
      <c r="F10" s="31"/>
      <c r="G10" s="24"/>
      <c r="H10" s="24"/>
    </row>
    <row r="11" spans="1:8" ht="47.25">
      <c r="A11" s="25">
        <v>6</v>
      </c>
      <c r="B11" s="41" t="s">
        <v>892</v>
      </c>
      <c r="C11" s="28"/>
      <c r="D11" s="28" t="s">
        <v>893</v>
      </c>
      <c r="E11" s="28"/>
      <c r="F11" s="31"/>
      <c r="G11" s="24"/>
      <c r="H11" s="24" t="s">
        <v>893</v>
      </c>
    </row>
    <row r="12" spans="1:8" ht="47.25">
      <c r="A12" s="25">
        <v>7</v>
      </c>
      <c r="B12" s="41" t="s">
        <v>894</v>
      </c>
      <c r="C12" s="28"/>
      <c r="D12" s="28" t="s">
        <v>893</v>
      </c>
      <c r="E12" s="28"/>
      <c r="F12" s="31"/>
      <c r="G12" s="24"/>
      <c r="H12" s="24"/>
    </row>
    <row r="13" spans="1:8" ht="63">
      <c r="A13" s="25">
        <v>8</v>
      </c>
      <c r="B13" s="41" t="s">
        <v>895</v>
      </c>
      <c r="C13" s="28" t="s">
        <v>421</v>
      </c>
      <c r="D13" s="28" t="s">
        <v>893</v>
      </c>
      <c r="E13" s="28" t="s">
        <v>893</v>
      </c>
      <c r="F13" s="31" t="s">
        <v>893</v>
      </c>
      <c r="G13" s="24" t="s">
        <v>893</v>
      </c>
      <c r="H13" s="24"/>
    </row>
    <row r="14" spans="1:8">
      <c r="A14" s="168"/>
    </row>
    <row r="15" spans="1:8" ht="15.75">
      <c r="A15" s="620" t="s">
        <v>167</v>
      </c>
      <c r="B15" s="620"/>
      <c r="C15" s="169"/>
      <c r="D15" s="169"/>
      <c r="E15" s="169"/>
      <c r="F15" s="169"/>
      <c r="G15" s="169"/>
      <c r="H15" s="169"/>
    </row>
    <row r="16" spans="1:8" ht="15.75">
      <c r="A16" s="620" t="s">
        <v>896</v>
      </c>
      <c r="B16" s="620"/>
      <c r="C16" s="620"/>
      <c r="D16" s="620"/>
      <c r="E16" s="620"/>
      <c r="F16" s="620"/>
      <c r="G16" s="620"/>
      <c r="H16" s="620"/>
    </row>
    <row r="17" spans="1:8" ht="15.75">
      <c r="A17" s="620" t="s">
        <v>897</v>
      </c>
      <c r="B17" s="620"/>
      <c r="C17" s="620"/>
      <c r="D17" s="620"/>
      <c r="E17" s="620"/>
      <c r="F17" s="620"/>
      <c r="G17" s="620"/>
      <c r="H17" s="620"/>
    </row>
    <row r="18" spans="1:8" ht="15.75">
      <c r="A18" s="620" t="s">
        <v>898</v>
      </c>
      <c r="B18" s="620"/>
      <c r="C18" s="620"/>
      <c r="D18" s="620"/>
      <c r="E18" s="620"/>
      <c r="F18" s="620"/>
      <c r="G18" s="620"/>
      <c r="H18" s="620"/>
    </row>
    <row r="19" spans="1:8" ht="15.75">
      <c r="A19" s="620" t="s">
        <v>899</v>
      </c>
      <c r="B19" s="620"/>
      <c r="C19" s="620"/>
      <c r="D19" s="620"/>
      <c r="E19" s="620"/>
      <c r="F19" s="620"/>
      <c r="G19" s="620"/>
      <c r="H19" s="620"/>
    </row>
    <row r="20" spans="1:8" ht="15.75">
      <c r="A20" s="620" t="s">
        <v>900</v>
      </c>
      <c r="B20" s="620"/>
      <c r="C20" s="620"/>
      <c r="D20" s="620"/>
      <c r="E20" s="620"/>
      <c r="F20" s="620"/>
      <c r="G20" s="620"/>
      <c r="H20" s="620"/>
    </row>
    <row r="21" spans="1:8" ht="15.75">
      <c r="A21" s="620" t="s">
        <v>901</v>
      </c>
      <c r="B21" s="620"/>
      <c r="C21" s="620"/>
      <c r="D21" s="620"/>
      <c r="E21" s="620"/>
      <c r="F21" s="620"/>
      <c r="G21" s="620"/>
      <c r="H21" s="620"/>
    </row>
    <row r="22" spans="1:8" ht="15.75">
      <c r="A22" s="620" t="s">
        <v>902</v>
      </c>
      <c r="B22" s="620"/>
      <c r="C22" s="620"/>
      <c r="D22" s="620"/>
      <c r="E22" s="620"/>
      <c r="F22" s="620"/>
      <c r="G22" s="620"/>
      <c r="H22" s="620"/>
    </row>
    <row r="23" spans="1:8" ht="15.75">
      <c r="A23" s="620" t="s">
        <v>903</v>
      </c>
      <c r="B23" s="620"/>
      <c r="C23" s="620"/>
      <c r="D23" s="620"/>
      <c r="E23" s="620"/>
      <c r="F23" s="620"/>
      <c r="G23" s="620"/>
      <c r="H23" s="620"/>
    </row>
    <row r="24" spans="1:8" ht="15.75">
      <c r="A24" s="620" t="s">
        <v>904</v>
      </c>
      <c r="B24" s="620"/>
      <c r="C24" s="620"/>
      <c r="D24" s="620"/>
      <c r="E24" s="620"/>
      <c r="F24" s="620"/>
      <c r="G24" s="620"/>
      <c r="H24" s="620"/>
    </row>
    <row r="25" spans="1:8" ht="15.75">
      <c r="A25" s="620" t="s">
        <v>905</v>
      </c>
      <c r="B25" s="620"/>
      <c r="C25" s="620"/>
      <c r="D25" s="620"/>
      <c r="E25" s="620"/>
      <c r="F25" s="620"/>
      <c r="G25" s="620"/>
      <c r="H25" s="620"/>
    </row>
    <row r="26" spans="1:8" ht="15.75">
      <c r="A26" s="620" t="s">
        <v>906</v>
      </c>
      <c r="B26" s="620"/>
      <c r="C26" s="620"/>
      <c r="D26" s="620"/>
      <c r="E26" s="620"/>
      <c r="F26" s="620"/>
      <c r="G26" s="620"/>
      <c r="H26" s="620"/>
    </row>
    <row r="27" spans="1:8" ht="15.75">
      <c r="A27" s="620" t="s">
        <v>907</v>
      </c>
      <c r="B27" s="620"/>
      <c r="C27" s="620"/>
      <c r="D27" s="620"/>
      <c r="E27" s="620"/>
      <c r="F27" s="620"/>
      <c r="G27" s="620"/>
      <c r="H27" s="620"/>
    </row>
    <row r="28" spans="1:8" ht="15.75">
      <c r="A28" s="620" t="s">
        <v>908</v>
      </c>
      <c r="B28" s="620"/>
      <c r="C28" s="620"/>
      <c r="D28" s="620"/>
      <c r="E28" s="620"/>
      <c r="F28" s="620"/>
      <c r="G28" s="620"/>
      <c r="H28" s="620"/>
    </row>
    <row r="29" spans="1:8" ht="15.75">
      <c r="A29" s="620" t="s">
        <v>909</v>
      </c>
      <c r="B29" s="620"/>
      <c r="C29" s="620"/>
      <c r="D29" s="620"/>
      <c r="E29" s="620"/>
      <c r="F29" s="620"/>
      <c r="G29" s="620"/>
      <c r="H29" s="620"/>
    </row>
    <row r="30" spans="1:8" ht="15.75">
      <c r="A30" s="620" t="s">
        <v>910</v>
      </c>
      <c r="B30" s="620"/>
      <c r="C30" s="620"/>
      <c r="D30" s="620"/>
      <c r="E30" s="620"/>
      <c r="F30" s="620"/>
      <c r="G30" s="620"/>
      <c r="H30" s="620"/>
    </row>
    <row r="31" spans="1:8" ht="18.75">
      <c r="A31" s="620" t="s">
        <v>911</v>
      </c>
      <c r="B31" s="620"/>
      <c r="C31" s="620"/>
      <c r="D31" s="620"/>
      <c r="E31" s="620"/>
      <c r="F31" s="620"/>
      <c r="G31" s="620"/>
      <c r="H31" s="620"/>
    </row>
    <row r="32" spans="1:8" ht="15.75">
      <c r="A32" s="620" t="s">
        <v>912</v>
      </c>
      <c r="B32" s="620"/>
      <c r="C32" s="620"/>
      <c r="D32" s="620"/>
      <c r="E32" s="620"/>
      <c r="F32" s="620"/>
      <c r="G32" s="620"/>
      <c r="H32" s="620"/>
    </row>
    <row r="33" spans="1:8" ht="18.75">
      <c r="A33" s="620" t="s">
        <v>913</v>
      </c>
      <c r="B33" s="620"/>
      <c r="C33" s="620"/>
      <c r="D33" s="620"/>
      <c r="E33" s="620"/>
      <c r="F33" s="620"/>
      <c r="G33" s="620"/>
      <c r="H33" s="620"/>
    </row>
  </sheetData>
  <mergeCells count="21">
    <mergeCell ref="A24:H24"/>
    <mergeCell ref="A2:H2"/>
    <mergeCell ref="A3:H3"/>
    <mergeCell ref="A15:B15"/>
    <mergeCell ref="A16:H16"/>
    <mergeCell ref="A17:H17"/>
    <mergeCell ref="A18:H18"/>
    <mergeCell ref="A19:H19"/>
    <mergeCell ref="A20:H20"/>
    <mergeCell ref="A21:H21"/>
    <mergeCell ref="A22:H22"/>
    <mergeCell ref="A23:H23"/>
    <mergeCell ref="A31:H31"/>
    <mergeCell ref="A32:H32"/>
    <mergeCell ref="A33:H33"/>
    <mergeCell ref="A25:H25"/>
    <mergeCell ref="A26:H26"/>
    <mergeCell ref="A27:H27"/>
    <mergeCell ref="A28:H28"/>
    <mergeCell ref="A29:H29"/>
    <mergeCell ref="A30:H30"/>
  </mergeCells>
  <pageMargins left="0.51181102362204722" right="0.31535433070866142" top="0.94527559055118104" bottom="0.74803149606299213" header="0.55157480314960616" footer="0.3543307086614173"/>
  <pageSetup paperSize="9" scale="95" fitToWidth="0" fitToHeight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workbookViewId="0">
      <selection sqref="A1:H1"/>
    </sheetView>
  </sheetViews>
  <sheetFormatPr defaultRowHeight="15"/>
  <cols>
    <col min="1" max="1" width="6.875" style="79" customWidth="1"/>
    <col min="2" max="2" width="23" style="20" customWidth="1"/>
    <col min="3" max="3" width="11.875" style="20" customWidth="1"/>
    <col min="4" max="1024" width="8.125" style="20" customWidth="1"/>
  </cols>
  <sheetData>
    <row r="1" spans="1:8" ht="15.75">
      <c r="A1" s="581" t="s">
        <v>914</v>
      </c>
      <c r="B1" s="581"/>
      <c r="C1" s="581"/>
      <c r="D1" s="581"/>
      <c r="E1" s="581"/>
      <c r="F1" s="581"/>
      <c r="G1" s="581"/>
      <c r="H1" s="581"/>
    </row>
    <row r="2" spans="1:8" ht="15.75">
      <c r="A2" s="48"/>
    </row>
    <row r="3" spans="1:8" ht="15.75">
      <c r="A3" s="59"/>
    </row>
    <row r="4" spans="1:8" ht="33.75" customHeight="1">
      <c r="A4" s="702" t="s">
        <v>915</v>
      </c>
      <c r="B4" s="702"/>
      <c r="C4" s="702"/>
      <c r="D4" s="702"/>
      <c r="E4" s="702"/>
      <c r="F4" s="702"/>
      <c r="G4" s="702"/>
      <c r="H4" s="702"/>
    </row>
    <row r="5" spans="1:8" ht="15.75">
      <c r="A5" s="48"/>
    </row>
    <row r="6" spans="1:8" ht="31.5">
      <c r="A6" s="24" t="s">
        <v>711</v>
      </c>
      <c r="B6" s="31" t="s">
        <v>81</v>
      </c>
      <c r="C6" s="24" t="s">
        <v>195</v>
      </c>
      <c r="D6" s="24" t="s">
        <v>882</v>
      </c>
      <c r="E6" s="24" t="s">
        <v>883</v>
      </c>
      <c r="F6" s="24" t="s">
        <v>884</v>
      </c>
      <c r="G6" s="24" t="s">
        <v>885</v>
      </c>
      <c r="H6" s="24" t="s">
        <v>886</v>
      </c>
    </row>
    <row r="7" spans="1:8" ht="15.75">
      <c r="A7" s="25">
        <v>1</v>
      </c>
      <c r="B7" s="28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  <c r="H7" s="25">
        <v>8</v>
      </c>
    </row>
    <row r="8" spans="1:8" ht="47.25">
      <c r="A8" s="25">
        <v>1</v>
      </c>
      <c r="B8" s="41" t="s">
        <v>916</v>
      </c>
      <c r="C8" s="28" t="s">
        <v>917</v>
      </c>
      <c r="D8" s="25"/>
      <c r="E8" s="25"/>
      <c r="F8" s="25"/>
      <c r="G8" s="25"/>
      <c r="H8" s="25"/>
    </row>
    <row r="9" spans="1:8" ht="47.25">
      <c r="A9" s="25">
        <v>2</v>
      </c>
      <c r="B9" s="41" t="s">
        <v>918</v>
      </c>
      <c r="C9" s="31" t="s">
        <v>917</v>
      </c>
      <c r="D9" s="24"/>
      <c r="E9" s="24"/>
      <c r="F9" s="24"/>
      <c r="G9" s="24"/>
      <c r="H9" s="24"/>
    </row>
    <row r="10" spans="1:8" ht="78.75">
      <c r="A10" s="25">
        <v>3</v>
      </c>
      <c r="B10" s="41" t="s">
        <v>919</v>
      </c>
      <c r="C10" s="31" t="s">
        <v>179</v>
      </c>
      <c r="D10" s="24"/>
      <c r="E10" s="24"/>
      <c r="F10" s="24"/>
      <c r="G10" s="24"/>
      <c r="H10" s="24"/>
    </row>
    <row r="11" spans="1:8" ht="63">
      <c r="A11" s="25">
        <v>4</v>
      </c>
      <c r="B11" s="41" t="s">
        <v>920</v>
      </c>
      <c r="C11" s="31" t="s">
        <v>921</v>
      </c>
      <c r="D11" s="24"/>
      <c r="E11" s="24"/>
      <c r="F11" s="24"/>
      <c r="G11" s="24"/>
      <c r="H11" s="24"/>
    </row>
    <row r="12" spans="1:8" ht="31.5">
      <c r="A12" s="25">
        <v>5</v>
      </c>
      <c r="B12" s="41" t="s">
        <v>922</v>
      </c>
      <c r="C12" s="31" t="s">
        <v>923</v>
      </c>
      <c r="D12" s="24"/>
      <c r="E12" s="24"/>
      <c r="F12" s="24"/>
      <c r="G12" s="24"/>
      <c r="H12" s="24"/>
    </row>
    <row r="13" spans="1:8" ht="47.25">
      <c r="A13" s="25">
        <v>6</v>
      </c>
      <c r="B13" s="41" t="s">
        <v>924</v>
      </c>
      <c r="C13" s="31" t="s">
        <v>297</v>
      </c>
      <c r="D13" s="24"/>
      <c r="E13" s="24"/>
      <c r="F13" s="24"/>
      <c r="G13" s="24"/>
      <c r="H13" s="24"/>
    </row>
    <row r="14" spans="1:8" ht="31.5">
      <c r="A14" s="25">
        <v>7</v>
      </c>
      <c r="B14" s="41" t="s">
        <v>925</v>
      </c>
      <c r="C14" s="31"/>
      <c r="D14" s="24"/>
      <c r="E14" s="24"/>
      <c r="F14" s="24"/>
      <c r="G14" s="24"/>
      <c r="H14" s="24"/>
    </row>
    <row r="15" spans="1:8" ht="47.25">
      <c r="A15" s="25">
        <v>8</v>
      </c>
      <c r="B15" s="41" t="s">
        <v>892</v>
      </c>
      <c r="C15" s="31"/>
      <c r="D15" s="24"/>
      <c r="E15" s="24"/>
      <c r="F15" s="24"/>
      <c r="G15" s="24"/>
      <c r="H15" s="24"/>
    </row>
    <row r="16" spans="1:8" ht="63">
      <c r="A16" s="25">
        <v>9</v>
      </c>
      <c r="B16" s="41" t="s">
        <v>926</v>
      </c>
      <c r="C16" s="31"/>
      <c r="D16" s="24"/>
      <c r="E16" s="24"/>
      <c r="F16" s="24"/>
      <c r="G16" s="24"/>
      <c r="H16" s="24"/>
    </row>
    <row r="17" spans="1:8" ht="111.75" customHeight="1">
      <c r="A17" s="25">
        <v>10</v>
      </c>
      <c r="B17" s="41" t="s">
        <v>927</v>
      </c>
      <c r="C17" s="31" t="s">
        <v>297</v>
      </c>
      <c r="D17" s="24"/>
      <c r="E17" s="24"/>
      <c r="F17" s="24"/>
      <c r="G17" s="24"/>
      <c r="H17" s="24"/>
    </row>
    <row r="18" spans="1:8" ht="15.75">
      <c r="A18" s="48"/>
    </row>
    <row r="19" spans="1:8" ht="15.75">
      <c r="A19" s="48" t="s">
        <v>167</v>
      </c>
    </row>
    <row r="20" spans="1:8" ht="15.75">
      <c r="A20" s="48" t="s">
        <v>928</v>
      </c>
    </row>
    <row r="21" spans="1:8" ht="15.75">
      <c r="A21" s="48" t="s">
        <v>929</v>
      </c>
    </row>
    <row r="22" spans="1:8" ht="15.75">
      <c r="A22" s="48" t="s">
        <v>930</v>
      </c>
    </row>
    <row r="23" spans="1:8" ht="15.75">
      <c r="A23" s="48" t="s">
        <v>931</v>
      </c>
    </row>
    <row r="24" spans="1:8" ht="18.75">
      <c r="A24" s="48" t="s">
        <v>932</v>
      </c>
    </row>
    <row r="25" spans="1:8" ht="15.75">
      <c r="A25" s="48" t="s">
        <v>933</v>
      </c>
    </row>
    <row r="26" spans="1:8" ht="15.75">
      <c r="A26" s="48" t="s">
        <v>934</v>
      </c>
    </row>
    <row r="27" spans="1:8" ht="15.75">
      <c r="A27" s="48" t="s">
        <v>935</v>
      </c>
    </row>
    <row r="28" spans="1:8" ht="15.75">
      <c r="A28" s="48" t="s">
        <v>936</v>
      </c>
    </row>
    <row r="29" spans="1:8" ht="15.75">
      <c r="A29" s="48" t="s">
        <v>937</v>
      </c>
    </row>
    <row r="30" spans="1:8" ht="15.75">
      <c r="A30" s="48" t="s">
        <v>938</v>
      </c>
    </row>
    <row r="31" spans="1:8" ht="15.75">
      <c r="A31" s="48" t="s">
        <v>910</v>
      </c>
    </row>
    <row r="32" spans="1:8" ht="18.75">
      <c r="A32" s="48" t="s">
        <v>939</v>
      </c>
    </row>
    <row r="33" spans="1:1" ht="15.75">
      <c r="A33" s="48" t="s">
        <v>912</v>
      </c>
    </row>
    <row r="34" spans="1:1" ht="18.75">
      <c r="A34" s="48" t="s">
        <v>940</v>
      </c>
    </row>
  </sheetData>
  <mergeCells count="2">
    <mergeCell ref="A1:H1"/>
    <mergeCell ref="A4:H4"/>
  </mergeCells>
  <pageMargins left="0.90551181102362199" right="0.31535433070866142" top="0.74803149606299213" bottom="0.74803149606299213" header="0.3543307086614173" footer="0.3543307086614173"/>
  <pageSetup paperSize="9" scale="95" fitToWidth="0" fitToHeight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5"/>
  <sheetViews>
    <sheetView topLeftCell="A10" workbookViewId="0">
      <selection sqref="A1:H1"/>
    </sheetView>
  </sheetViews>
  <sheetFormatPr defaultRowHeight="15"/>
  <cols>
    <col min="1" max="1" width="41.625" style="20" customWidth="1"/>
    <col min="2" max="2" width="27.125" style="20" customWidth="1"/>
    <col min="3" max="3" width="10.75" style="20" customWidth="1"/>
    <col min="4" max="1024" width="8.125" style="20" customWidth="1"/>
  </cols>
  <sheetData>
    <row r="1" spans="1:8" ht="15.75">
      <c r="A1" s="581" t="s">
        <v>941</v>
      </c>
      <c r="B1" s="581"/>
      <c r="C1" s="581"/>
      <c r="D1" s="581"/>
      <c r="E1" s="581"/>
      <c r="F1" s="581"/>
      <c r="G1" s="581"/>
      <c r="H1" s="581"/>
    </row>
    <row r="2" spans="1:8" ht="15.75">
      <c r="A2" s="21"/>
    </row>
    <row r="3" spans="1:8" ht="15.75">
      <c r="A3" s="21"/>
    </row>
    <row r="4" spans="1:8" ht="52.5" customHeight="1">
      <c r="A4" s="702" t="s">
        <v>942</v>
      </c>
      <c r="B4" s="702"/>
      <c r="C4" s="702"/>
      <c r="D4" s="702"/>
      <c r="E4" s="702"/>
      <c r="F4" s="702"/>
      <c r="G4" s="702"/>
      <c r="H4" s="702"/>
    </row>
    <row r="5" spans="1:8" ht="15.75">
      <c r="A5" s="22"/>
    </row>
    <row r="6" spans="1:8" ht="31.5">
      <c r="A6" s="24" t="s">
        <v>711</v>
      </c>
      <c r="B6" s="31" t="s">
        <v>81</v>
      </c>
      <c r="C6" s="24" t="s">
        <v>195</v>
      </c>
      <c r="D6" s="24" t="s">
        <v>882</v>
      </c>
      <c r="E6" s="24" t="s">
        <v>883</v>
      </c>
      <c r="F6" s="24" t="s">
        <v>884</v>
      </c>
      <c r="G6" s="24" t="s">
        <v>885</v>
      </c>
      <c r="H6" s="24" t="s">
        <v>886</v>
      </c>
    </row>
    <row r="7" spans="1:8" ht="15.75">
      <c r="A7" s="25">
        <v>1</v>
      </c>
      <c r="B7" s="28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  <c r="H7" s="25">
        <v>8</v>
      </c>
    </row>
    <row r="8" spans="1:8" ht="63">
      <c r="A8" s="25">
        <v>1</v>
      </c>
      <c r="B8" s="41" t="s">
        <v>943</v>
      </c>
      <c r="C8" s="170"/>
      <c r="D8" s="171"/>
      <c r="E8" s="171"/>
      <c r="F8" s="171"/>
      <c r="G8" s="171"/>
      <c r="H8" s="171"/>
    </row>
    <row r="9" spans="1:8" ht="70.5" customHeight="1">
      <c r="A9" s="25">
        <v>2</v>
      </c>
      <c r="B9" s="41" t="s">
        <v>944</v>
      </c>
      <c r="C9" s="172"/>
      <c r="D9" s="173"/>
      <c r="E9" s="173"/>
      <c r="F9" s="173"/>
      <c r="G9" s="173"/>
      <c r="H9" s="173"/>
    </row>
    <row r="10" spans="1:8" ht="47.25">
      <c r="A10" s="25">
        <v>3</v>
      </c>
      <c r="B10" s="41" t="s">
        <v>945</v>
      </c>
      <c r="C10" s="172"/>
      <c r="D10" s="173"/>
      <c r="E10" s="173"/>
      <c r="F10" s="173"/>
      <c r="G10" s="173"/>
      <c r="H10" s="173"/>
    </row>
    <row r="11" spans="1:8" ht="31.5">
      <c r="A11" s="25">
        <v>4</v>
      </c>
      <c r="B11" s="41" t="s">
        <v>946</v>
      </c>
      <c r="C11" s="172"/>
      <c r="D11" s="173"/>
      <c r="E11" s="173"/>
      <c r="F11" s="173"/>
      <c r="G11" s="173"/>
      <c r="H11" s="173"/>
    </row>
    <row r="12" spans="1:8" ht="47.25">
      <c r="A12" s="25">
        <v>5</v>
      </c>
      <c r="B12" s="41" t="s">
        <v>947</v>
      </c>
      <c r="C12" s="172"/>
      <c r="D12" s="173"/>
      <c r="E12" s="173"/>
      <c r="F12" s="173"/>
      <c r="G12" s="173"/>
      <c r="H12" s="173"/>
    </row>
    <row r="13" spans="1:8" ht="31.5">
      <c r="A13" s="25">
        <v>6</v>
      </c>
      <c r="B13" s="41" t="s">
        <v>948</v>
      </c>
      <c r="C13" s="28" t="s">
        <v>297</v>
      </c>
      <c r="D13" s="170"/>
      <c r="E13" s="171"/>
      <c r="F13" s="171"/>
      <c r="G13" s="171"/>
      <c r="H13" s="171"/>
    </row>
    <row r="14" spans="1:8" ht="47.25">
      <c r="A14" s="25">
        <v>7</v>
      </c>
      <c r="B14" s="41" t="s">
        <v>949</v>
      </c>
      <c r="C14" s="28" t="s">
        <v>297</v>
      </c>
      <c r="D14" s="28"/>
      <c r="E14" s="25"/>
      <c r="F14" s="25"/>
      <c r="G14" s="25"/>
      <c r="H14" s="25"/>
    </row>
    <row r="15" spans="1:8" ht="31.5">
      <c r="A15" s="25">
        <v>8</v>
      </c>
      <c r="B15" s="41" t="s">
        <v>925</v>
      </c>
      <c r="C15" s="28"/>
      <c r="D15" s="31"/>
      <c r="E15" s="24"/>
      <c r="F15" s="24"/>
      <c r="G15" s="24"/>
      <c r="H15" s="24"/>
    </row>
    <row r="16" spans="1:8" ht="31.5">
      <c r="A16" s="25">
        <v>9</v>
      </c>
      <c r="B16" s="41" t="s">
        <v>892</v>
      </c>
      <c r="C16" s="28"/>
      <c r="D16" s="31"/>
      <c r="E16" s="24"/>
      <c r="F16" s="24"/>
      <c r="G16" s="24"/>
      <c r="H16" s="24"/>
    </row>
    <row r="17" spans="1:8" ht="47.25">
      <c r="A17" s="25">
        <v>10</v>
      </c>
      <c r="B17" s="41" t="s">
        <v>950</v>
      </c>
      <c r="C17" s="28" t="s">
        <v>297</v>
      </c>
      <c r="D17" s="31"/>
      <c r="E17" s="24"/>
      <c r="F17" s="24"/>
      <c r="G17" s="24"/>
      <c r="H17" s="24"/>
    </row>
    <row r="18" spans="1:8" ht="78.75">
      <c r="A18" s="25">
        <v>11</v>
      </c>
      <c r="B18" s="41" t="s">
        <v>951</v>
      </c>
      <c r="C18" s="28" t="s">
        <v>297</v>
      </c>
      <c r="D18" s="31"/>
      <c r="E18" s="24"/>
      <c r="F18" s="24"/>
      <c r="G18" s="24"/>
      <c r="H18" s="24"/>
    </row>
    <row r="19" spans="1:8" ht="15.75">
      <c r="A19" s="21"/>
    </row>
    <row r="20" spans="1:8" ht="15.75">
      <c r="A20" s="156" t="s">
        <v>167</v>
      </c>
    </row>
    <row r="21" spans="1:8" ht="15.75">
      <c r="A21" s="57" t="s">
        <v>952</v>
      </c>
    </row>
    <row r="22" spans="1:8" ht="31.5">
      <c r="A22" s="156" t="s">
        <v>953</v>
      </c>
    </row>
    <row r="23" spans="1:8" ht="47.25">
      <c r="A23" s="156" t="s">
        <v>954</v>
      </c>
    </row>
    <row r="24" spans="1:8" ht="126">
      <c r="A24" s="156" t="s">
        <v>955</v>
      </c>
    </row>
    <row r="25" spans="1:8" ht="15.75">
      <c r="A25" s="57" t="s">
        <v>956</v>
      </c>
    </row>
    <row r="26" spans="1:8" ht="15.75">
      <c r="A26" s="57" t="s">
        <v>957</v>
      </c>
    </row>
    <row r="27" spans="1:8" ht="15.75">
      <c r="A27" s="57" t="s">
        <v>958</v>
      </c>
    </row>
    <row r="28" spans="1:8" ht="15.75">
      <c r="A28" s="57" t="s">
        <v>959</v>
      </c>
    </row>
    <row r="29" spans="1:8" ht="15.75">
      <c r="A29" s="57" t="s">
        <v>960</v>
      </c>
    </row>
    <row r="30" spans="1:8" ht="15.75">
      <c r="A30" s="57" t="s">
        <v>961</v>
      </c>
    </row>
    <row r="31" spans="1:8" ht="15.75">
      <c r="A31" s="57" t="s">
        <v>910</v>
      </c>
    </row>
    <row r="32" spans="1:8" ht="18.75">
      <c r="A32" s="57" t="s">
        <v>962</v>
      </c>
    </row>
    <row r="33" spans="1:1" ht="15.75">
      <c r="A33" s="57" t="s">
        <v>912</v>
      </c>
    </row>
    <row r="34" spans="1:1" ht="18.75">
      <c r="A34" s="57" t="s">
        <v>963</v>
      </c>
    </row>
    <row r="35" spans="1:1" ht="15.75">
      <c r="A35" s="156"/>
    </row>
  </sheetData>
  <mergeCells count="2">
    <mergeCell ref="A1:H1"/>
    <mergeCell ref="A4:H4"/>
  </mergeCells>
  <pageMargins left="0.51181102362204722" right="0.31535433070866142" top="0.74803149606299213" bottom="0.74803149606299213" header="0.3543307086614173" footer="0.3543307086614173"/>
  <pageSetup paperSize="9" scale="95" fitToWidth="0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MJ20"/>
  <sheetViews>
    <sheetView workbookViewId="0">
      <selection activeCell="H14" sqref="H14"/>
    </sheetView>
  </sheetViews>
  <sheetFormatPr defaultRowHeight="15"/>
  <cols>
    <col min="1" max="5" width="8.125" style="20" customWidth="1"/>
    <col min="6" max="6" width="33.125" style="20" customWidth="1"/>
    <col min="7" max="7" width="12.25" style="20" customWidth="1"/>
    <col min="8" max="12" width="12.5" style="20" customWidth="1"/>
    <col min="13" max="1024" width="8.125" style="20" customWidth="1"/>
  </cols>
  <sheetData>
    <row r="6" spans="6:11">
      <c r="F6" s="174"/>
      <c r="G6" s="174" t="s">
        <v>964</v>
      </c>
      <c r="H6" s="174" t="s">
        <v>965</v>
      </c>
      <c r="I6" s="174" t="s">
        <v>966</v>
      </c>
      <c r="J6" s="174" t="s">
        <v>967</v>
      </c>
      <c r="K6" s="174" t="s">
        <v>968</v>
      </c>
    </row>
    <row r="7" spans="6:11">
      <c r="F7" s="174"/>
      <c r="G7" s="174"/>
      <c r="H7" s="174"/>
      <c r="I7" s="174"/>
      <c r="J7" s="174"/>
      <c r="K7" s="174"/>
    </row>
    <row r="8" spans="6:11" ht="30">
      <c r="F8" s="175" t="s">
        <v>969</v>
      </c>
      <c r="G8" s="20">
        <v>1248.77</v>
      </c>
      <c r="H8" s="711">
        <v>1469.38</v>
      </c>
      <c r="I8" s="711"/>
      <c r="J8" s="712" t="s">
        <v>970</v>
      </c>
      <c r="K8" s="712"/>
    </row>
    <row r="9" spans="6:11">
      <c r="F9" s="174"/>
      <c r="G9" s="176"/>
      <c r="H9" s="176"/>
      <c r="I9" s="176"/>
      <c r="J9" s="176"/>
      <c r="K9" s="176"/>
    </row>
    <row r="10" spans="6:11">
      <c r="F10" s="174" t="s">
        <v>971</v>
      </c>
      <c r="G10" s="177">
        <v>1133.5899999999999</v>
      </c>
      <c r="H10" s="622"/>
      <c r="I10" s="622"/>
      <c r="J10" s="622"/>
      <c r="K10" s="622"/>
    </row>
    <row r="11" spans="6:11">
      <c r="F11" s="174"/>
      <c r="G11" s="174"/>
      <c r="H11" s="174"/>
      <c r="I11" s="174"/>
      <c r="J11" s="174"/>
      <c r="K11" s="174"/>
    </row>
    <row r="12" spans="6:11" ht="30">
      <c r="F12" s="175" t="s">
        <v>972</v>
      </c>
      <c r="G12" s="174">
        <v>966.46</v>
      </c>
      <c r="H12" s="174">
        <v>966.46</v>
      </c>
      <c r="I12" s="174">
        <v>1066.92</v>
      </c>
      <c r="J12" s="174">
        <v>1006.92</v>
      </c>
      <c r="K12" s="174">
        <v>1125.1500000000001</v>
      </c>
    </row>
    <row r="13" spans="6:11">
      <c r="F13" s="175"/>
      <c r="G13" s="174"/>
      <c r="H13" s="174"/>
      <c r="I13" s="174"/>
      <c r="J13" s="174"/>
      <c r="K13" s="174"/>
    </row>
    <row r="14" spans="6:11" ht="31.5" customHeight="1">
      <c r="F14" s="175" t="s">
        <v>973</v>
      </c>
      <c r="G14" s="174">
        <v>1160.4100000000001</v>
      </c>
      <c r="H14" s="174">
        <v>1160.4100000000001</v>
      </c>
      <c r="I14" s="174">
        <v>1210.73</v>
      </c>
      <c r="J14" s="174">
        <v>1210.73</v>
      </c>
      <c r="K14" s="174"/>
    </row>
    <row r="15" spans="6:11">
      <c r="F15" s="174"/>
      <c r="G15" s="174"/>
      <c r="H15" s="174"/>
      <c r="I15" s="174"/>
      <c r="J15" s="174"/>
      <c r="K15" s="174"/>
    </row>
    <row r="16" spans="6:11" ht="30">
      <c r="F16" s="175" t="s">
        <v>974</v>
      </c>
      <c r="G16" s="174">
        <v>1369.28</v>
      </c>
      <c r="H16" s="174">
        <v>1369.28</v>
      </c>
      <c r="I16" s="174">
        <v>1428.66</v>
      </c>
      <c r="J16" s="174">
        <v>1428.66</v>
      </c>
      <c r="K16" s="174"/>
    </row>
    <row r="20" spans="8:9">
      <c r="H20" s="622"/>
      <c r="I20" s="622"/>
    </row>
  </sheetData>
  <mergeCells count="5">
    <mergeCell ref="H8:I8"/>
    <mergeCell ref="J8:K8"/>
    <mergeCell ref="H10:I10"/>
    <mergeCell ref="J10:K10"/>
    <mergeCell ref="H20:I20"/>
  </mergeCells>
  <pageMargins left="0.70826771653543308" right="0.70826771653543308" top="1.1417322834645669" bottom="1.1417322834645669" header="0.74803149606299213" footer="0.74803149606299213"/>
  <pageSetup paperSize="9" fitToWidth="0" fitToHeight="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0"/>
  <sheetViews>
    <sheetView workbookViewId="0">
      <selection activeCell="D9" sqref="D9"/>
    </sheetView>
  </sheetViews>
  <sheetFormatPr defaultRowHeight="14.25"/>
  <cols>
    <col min="2" max="2" width="41.375" customWidth="1"/>
    <col min="3" max="3" width="14.75" customWidth="1"/>
    <col min="4" max="12" width="11.125" customWidth="1"/>
  </cols>
  <sheetData>
    <row r="3" spans="2:12" ht="22.5">
      <c r="B3" s="715" t="s">
        <v>1001</v>
      </c>
      <c r="C3" s="715"/>
      <c r="D3" s="715"/>
      <c r="E3" s="715"/>
      <c r="F3" s="715"/>
      <c r="G3" s="715"/>
      <c r="H3" s="715"/>
      <c r="I3" s="715"/>
      <c r="J3" s="715"/>
      <c r="K3" s="715"/>
      <c r="L3" s="715"/>
    </row>
    <row r="4" spans="2:12" ht="22.5">
      <c r="B4" s="716" t="s">
        <v>1002</v>
      </c>
      <c r="C4" s="716"/>
      <c r="D4" s="716"/>
      <c r="E4" s="716"/>
      <c r="F4" s="716"/>
      <c r="G4" s="716"/>
      <c r="H4" s="716"/>
      <c r="I4" s="716"/>
      <c r="J4" s="716"/>
      <c r="K4" s="716"/>
      <c r="L4" s="716"/>
    </row>
    <row r="5" spans="2:12" ht="22.5">
      <c r="B5" s="717" t="s">
        <v>1003</v>
      </c>
      <c r="C5" s="717"/>
      <c r="D5" s="717"/>
      <c r="E5" s="717"/>
      <c r="F5" s="717"/>
      <c r="G5" s="717"/>
      <c r="H5" s="717"/>
      <c r="I5" s="717"/>
      <c r="J5" s="717"/>
      <c r="K5" s="717"/>
      <c r="L5" s="717"/>
    </row>
    <row r="6" spans="2:12">
      <c r="B6" s="718" t="s">
        <v>81</v>
      </c>
      <c r="C6" s="718" t="s">
        <v>1004</v>
      </c>
      <c r="D6" s="721" t="s">
        <v>1005</v>
      </c>
      <c r="E6" s="721" t="s">
        <v>1006</v>
      </c>
      <c r="F6" s="723">
        <v>2020</v>
      </c>
      <c r="G6" s="723">
        <v>2021</v>
      </c>
      <c r="H6" s="725">
        <v>2022</v>
      </c>
      <c r="I6" s="723">
        <v>2023</v>
      </c>
      <c r="J6" s="727">
        <v>2024</v>
      </c>
      <c r="K6" s="727">
        <v>2025</v>
      </c>
      <c r="L6" s="727">
        <v>2026</v>
      </c>
    </row>
    <row r="7" spans="2:12">
      <c r="B7" s="719"/>
      <c r="C7" s="719"/>
      <c r="D7" s="722"/>
      <c r="E7" s="722"/>
      <c r="F7" s="724"/>
      <c r="G7" s="724"/>
      <c r="H7" s="726"/>
      <c r="I7" s="724"/>
      <c r="J7" s="728"/>
      <c r="K7" s="728"/>
      <c r="L7" s="728"/>
    </row>
    <row r="8" spans="2:12" ht="23.25">
      <c r="B8" s="720"/>
      <c r="C8" s="720"/>
      <c r="D8" s="729" t="s">
        <v>1007</v>
      </c>
      <c r="E8" s="730"/>
      <c r="F8" s="731"/>
      <c r="G8" s="257"/>
      <c r="H8" s="258"/>
      <c r="I8" s="257"/>
      <c r="J8" s="259"/>
      <c r="K8" s="259"/>
      <c r="L8" s="259"/>
    </row>
    <row r="9" spans="2:12" ht="46.5">
      <c r="B9" s="260" t="s">
        <v>1008</v>
      </c>
      <c r="C9" s="261" t="s">
        <v>1009</v>
      </c>
      <c r="D9" s="262">
        <v>1.0429999999999999</v>
      </c>
      <c r="E9" s="262">
        <v>1.03</v>
      </c>
      <c r="F9" s="263">
        <v>1.0489999999999999</v>
      </c>
      <c r="G9" s="263">
        <v>1.0580000000000001</v>
      </c>
      <c r="H9" s="264">
        <v>1.04</v>
      </c>
      <c r="I9" s="263">
        <v>1.04</v>
      </c>
      <c r="J9" s="265">
        <v>1.04</v>
      </c>
      <c r="K9" s="265">
        <v>1.04</v>
      </c>
      <c r="L9" s="265">
        <v>1.04</v>
      </c>
    </row>
    <row r="10" spans="2:12" ht="46.5">
      <c r="B10" s="260" t="s">
        <v>1010</v>
      </c>
      <c r="C10" s="261" t="s">
        <v>1011</v>
      </c>
      <c r="D10" s="262">
        <v>1.0289999999999999</v>
      </c>
      <c r="E10" s="262">
        <v>1.0449999999999999</v>
      </c>
      <c r="F10" s="263">
        <v>1.034</v>
      </c>
      <c r="G10" s="263">
        <v>1.06</v>
      </c>
      <c r="H10" s="264">
        <v>1.0429999999999999</v>
      </c>
      <c r="I10" s="263">
        <v>1.04</v>
      </c>
      <c r="J10" s="265">
        <v>1.04</v>
      </c>
      <c r="K10" s="265">
        <v>1.04</v>
      </c>
      <c r="L10" s="265">
        <v>1.04</v>
      </c>
    </row>
    <row r="11" spans="2:12" ht="46.5">
      <c r="B11" s="266" t="s">
        <v>1012</v>
      </c>
      <c r="C11" s="266" t="s">
        <v>1013</v>
      </c>
      <c r="D11" s="267" t="s">
        <v>1014</v>
      </c>
      <c r="E11" s="267" t="s">
        <v>1015</v>
      </c>
      <c r="F11" s="261" t="s">
        <v>1016</v>
      </c>
      <c r="G11" s="261" t="s">
        <v>1016</v>
      </c>
      <c r="H11" s="268" t="s">
        <v>1017</v>
      </c>
      <c r="I11" s="261" t="s">
        <v>1018</v>
      </c>
      <c r="J11" s="261" t="s">
        <v>1018</v>
      </c>
      <c r="K11" s="261" t="s">
        <v>1018</v>
      </c>
      <c r="L11" s="261" t="s">
        <v>1018</v>
      </c>
    </row>
    <row r="12" spans="2:12" ht="46.5">
      <c r="B12" s="266" t="s">
        <v>1019</v>
      </c>
      <c r="C12" s="266" t="s">
        <v>1013</v>
      </c>
      <c r="D12" s="267" t="s">
        <v>1014</v>
      </c>
      <c r="E12" s="267" t="s">
        <v>1015</v>
      </c>
      <c r="F12" s="261" t="s">
        <v>1020</v>
      </c>
      <c r="G12" s="261" t="s">
        <v>1021</v>
      </c>
      <c r="H12" s="268" t="s">
        <v>1018</v>
      </c>
      <c r="I12" s="261" t="s">
        <v>1018</v>
      </c>
      <c r="J12" s="261" t="s">
        <v>1018</v>
      </c>
      <c r="K12" s="261" t="s">
        <v>1018</v>
      </c>
      <c r="L12" s="261" t="s">
        <v>1018</v>
      </c>
    </row>
    <row r="13" spans="2:12" ht="23.25">
      <c r="B13" s="266" t="s">
        <v>1022</v>
      </c>
      <c r="C13" s="269" t="s">
        <v>1023</v>
      </c>
      <c r="D13" s="269">
        <v>1.0389999999999999</v>
      </c>
      <c r="E13" s="269">
        <v>1.0409999999999999</v>
      </c>
      <c r="F13" s="270">
        <v>1.0289999999999999</v>
      </c>
      <c r="G13" s="270">
        <v>1.034</v>
      </c>
      <c r="H13" s="271">
        <v>1.0349999999999999</v>
      </c>
      <c r="I13" s="270">
        <v>1.04</v>
      </c>
      <c r="J13" s="270">
        <v>1.04</v>
      </c>
      <c r="K13" s="270">
        <v>1.04</v>
      </c>
      <c r="L13" s="270">
        <v>1.04</v>
      </c>
    </row>
    <row r="14" spans="2:12" ht="46.5">
      <c r="B14" s="266" t="s">
        <v>1024</v>
      </c>
      <c r="C14" s="270" t="s">
        <v>1023</v>
      </c>
      <c r="D14" s="272">
        <v>1.0309999999999999</v>
      </c>
      <c r="E14" s="272">
        <v>1.0409999999999999</v>
      </c>
      <c r="F14" s="270">
        <v>1.0549999999999999</v>
      </c>
      <c r="G14" s="270">
        <v>1.0389999999999999</v>
      </c>
      <c r="H14" s="271">
        <v>1.0389999999999999</v>
      </c>
      <c r="I14" s="270">
        <v>1.04</v>
      </c>
      <c r="J14" s="270">
        <v>1.04</v>
      </c>
      <c r="K14" s="270">
        <v>1.04</v>
      </c>
      <c r="L14" s="270">
        <v>1.04</v>
      </c>
    </row>
    <row r="15" spans="2:12" ht="23.25">
      <c r="B15" s="266" t="s">
        <v>1025</v>
      </c>
      <c r="C15" s="270" t="s">
        <v>1023</v>
      </c>
      <c r="D15" s="272">
        <v>1.2709999999999999</v>
      </c>
      <c r="E15" s="272">
        <v>0.97</v>
      </c>
      <c r="F15" s="270">
        <v>0.89800000000000002</v>
      </c>
      <c r="G15" s="270">
        <v>1.4119999999999999</v>
      </c>
      <c r="H15" s="271">
        <v>1.0009999999999999</v>
      </c>
      <c r="I15" s="270">
        <v>0.97499999999999998</v>
      </c>
      <c r="J15" s="270">
        <v>1.002</v>
      </c>
      <c r="K15" s="270">
        <v>1.002</v>
      </c>
      <c r="L15" s="270">
        <v>1.002</v>
      </c>
    </row>
    <row r="16" spans="2:12" ht="46.5">
      <c r="B16" s="266" t="s">
        <v>1026</v>
      </c>
      <c r="C16" s="270" t="s">
        <v>1023</v>
      </c>
      <c r="D16" s="272">
        <v>1.109</v>
      </c>
      <c r="E16" s="272">
        <v>0.995</v>
      </c>
      <c r="F16" s="270">
        <v>0.92600000000000005</v>
      </c>
      <c r="G16" s="270">
        <v>1.165</v>
      </c>
      <c r="H16" s="271">
        <v>1.0389999999999999</v>
      </c>
      <c r="I16" s="270">
        <v>1.04</v>
      </c>
      <c r="J16" s="270">
        <v>1.04</v>
      </c>
      <c r="K16" s="270">
        <v>1.04</v>
      </c>
      <c r="L16" s="270">
        <v>1.04</v>
      </c>
    </row>
    <row r="17" spans="2:12" ht="46.5">
      <c r="B17" s="266" t="s">
        <v>1027</v>
      </c>
      <c r="C17" s="270" t="s">
        <v>1023</v>
      </c>
      <c r="D17" s="272">
        <v>1.087</v>
      </c>
      <c r="E17" s="272">
        <v>1.036</v>
      </c>
      <c r="F17" s="270">
        <v>1.016</v>
      </c>
      <c r="G17" s="270">
        <v>1.256</v>
      </c>
      <c r="H17" s="271">
        <v>1.0449999999999999</v>
      </c>
      <c r="I17" s="270">
        <v>1.0389999999999999</v>
      </c>
      <c r="J17" s="270">
        <v>1.042</v>
      </c>
      <c r="K17" s="270">
        <v>1.042</v>
      </c>
      <c r="L17" s="270">
        <v>1.042</v>
      </c>
    </row>
    <row r="18" spans="2:12" ht="69.75">
      <c r="B18" s="266" t="s">
        <v>1028</v>
      </c>
      <c r="C18" s="266" t="s">
        <v>1013</v>
      </c>
      <c r="D18" s="269" t="s">
        <v>1029</v>
      </c>
      <c r="E18" s="269" t="s">
        <v>1030</v>
      </c>
      <c r="F18" s="270" t="s">
        <v>1029</v>
      </c>
      <c r="G18" s="270" t="s">
        <v>1029</v>
      </c>
      <c r="H18" s="271" t="s">
        <v>1029</v>
      </c>
      <c r="I18" s="270" t="s">
        <v>1029</v>
      </c>
      <c r="J18" s="270" t="s">
        <v>1029</v>
      </c>
      <c r="K18" s="270" t="s">
        <v>1029</v>
      </c>
      <c r="L18" s="270" t="s">
        <v>1029</v>
      </c>
    </row>
    <row r="19" spans="2:12" ht="46.5">
      <c r="B19" s="713" t="s">
        <v>1031</v>
      </c>
      <c r="C19" s="261" t="s">
        <v>1009</v>
      </c>
      <c r="D19" s="273">
        <v>1.0389999999999999</v>
      </c>
      <c r="E19" s="273">
        <v>1.046</v>
      </c>
      <c r="F19" s="274">
        <v>1.038</v>
      </c>
      <c r="G19" s="274">
        <v>1.038</v>
      </c>
      <c r="H19" s="275">
        <v>1.0389999999999999</v>
      </c>
      <c r="I19" s="274">
        <v>1.0389999999999999</v>
      </c>
      <c r="J19" s="274">
        <v>1.0389999999999999</v>
      </c>
      <c r="K19" s="274">
        <v>1.0389999999999999</v>
      </c>
      <c r="L19" s="274">
        <v>1.0389999999999999</v>
      </c>
    </row>
    <row r="20" spans="2:12" ht="23.25">
      <c r="B20" s="714"/>
      <c r="C20" s="261" t="s">
        <v>1011</v>
      </c>
      <c r="D20" s="273">
        <v>1.042</v>
      </c>
      <c r="E20" s="273">
        <v>1.056</v>
      </c>
      <c r="F20" s="274">
        <v>1.0329999999999999</v>
      </c>
      <c r="G20" s="274">
        <v>1.0369999999999999</v>
      </c>
      <c r="H20" s="275">
        <v>1.0369999999999999</v>
      </c>
      <c r="I20" s="274">
        <v>1.0389999999999999</v>
      </c>
      <c r="J20" s="274">
        <v>1.0389999999999999</v>
      </c>
      <c r="K20" s="274">
        <v>1.0389999999999999</v>
      </c>
      <c r="L20" s="274">
        <v>1.0389999999999999</v>
      </c>
    </row>
  </sheetData>
  <mergeCells count="16">
    <mergeCell ref="B19:B20"/>
    <mergeCell ref="B3:L3"/>
    <mergeCell ref="B4:L4"/>
    <mergeCell ref="B5:L5"/>
    <mergeCell ref="B6:B8"/>
    <mergeCell ref="C6:C8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D8:F8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8"/>
  <sheetViews>
    <sheetView workbookViewId="0">
      <selection activeCell="I33" sqref="I33:I34"/>
    </sheetView>
  </sheetViews>
  <sheetFormatPr defaultRowHeight="14.25"/>
  <cols>
    <col min="3" max="3" width="6.375" customWidth="1"/>
    <col min="5" max="5" width="21.75" customWidth="1"/>
    <col min="6" max="6" width="11.125" customWidth="1"/>
    <col min="7" max="7" width="3.875" customWidth="1"/>
    <col min="8" max="8" width="25" customWidth="1"/>
    <col min="9" max="9" width="13.25" customWidth="1"/>
  </cols>
  <sheetData>
    <row r="2" spans="2:11">
      <c r="B2" s="462"/>
      <c r="C2" s="732" t="s">
        <v>1095</v>
      </c>
      <c r="D2" s="732"/>
      <c r="E2" s="732"/>
      <c r="F2" s="732"/>
      <c r="G2" s="732"/>
      <c r="H2" s="732"/>
      <c r="I2" s="732"/>
    </row>
    <row r="3" spans="2:11">
      <c r="B3" s="462"/>
      <c r="C3" s="732"/>
      <c r="D3" s="732"/>
      <c r="E3" s="732"/>
      <c r="F3" s="732"/>
      <c r="G3" s="732"/>
      <c r="H3" s="732"/>
      <c r="I3" s="732"/>
    </row>
    <row r="4" spans="2:11" ht="15" thickBot="1">
      <c r="B4" s="462"/>
      <c r="C4" s="733"/>
      <c r="D4" s="733"/>
      <c r="E4" s="733"/>
      <c r="F4" s="733"/>
      <c r="G4" s="733"/>
      <c r="H4" s="733"/>
      <c r="I4" s="733"/>
    </row>
    <row r="5" spans="2:11">
      <c r="B5" s="462"/>
      <c r="C5" s="462"/>
      <c r="D5" s="462"/>
      <c r="E5" s="462"/>
      <c r="F5" s="462"/>
      <c r="G5" s="462"/>
      <c r="H5" s="462"/>
      <c r="I5" s="462"/>
    </row>
    <row r="6" spans="2:11">
      <c r="B6" s="462"/>
      <c r="C6" s="463" t="s">
        <v>1096</v>
      </c>
      <c r="D6" s="462"/>
      <c r="E6" s="464" t="s">
        <v>1105</v>
      </c>
      <c r="F6" s="462"/>
      <c r="G6" s="462"/>
      <c r="H6" s="462"/>
      <c r="I6" s="462"/>
    </row>
    <row r="7" spans="2:11">
      <c r="B7" s="462"/>
      <c r="C7" s="462"/>
      <c r="D7" s="462"/>
      <c r="E7" s="462"/>
      <c r="F7" s="462"/>
      <c r="G7" s="462"/>
      <c r="H7" s="462"/>
      <c r="I7" s="462"/>
    </row>
    <row r="8" spans="2:11">
      <c r="B8" s="462"/>
      <c r="C8" s="463" t="s">
        <v>1097</v>
      </c>
      <c r="D8" s="462"/>
      <c r="E8" s="464" t="s">
        <v>1098</v>
      </c>
      <c r="F8" s="462"/>
      <c r="G8" s="462"/>
      <c r="H8" s="462"/>
      <c r="I8" s="462"/>
    </row>
    <row r="9" spans="2:11" ht="15" thickBot="1">
      <c r="B9" s="462"/>
      <c r="C9" s="462"/>
      <c r="D9" s="462"/>
      <c r="E9" s="462"/>
      <c r="F9" s="462"/>
      <c r="G9" s="462"/>
      <c r="H9" s="462"/>
      <c r="I9" s="462"/>
    </row>
    <row r="10" spans="2:11" ht="24">
      <c r="B10" s="462"/>
      <c r="C10" s="465" t="s">
        <v>80</v>
      </c>
      <c r="D10" s="734" t="s">
        <v>1067</v>
      </c>
      <c r="E10" s="734"/>
      <c r="F10" s="466" t="s">
        <v>1068</v>
      </c>
      <c r="G10" s="466" t="s">
        <v>1099</v>
      </c>
      <c r="H10" s="467" t="s">
        <v>1100</v>
      </c>
      <c r="I10" s="468" t="s">
        <v>1101</v>
      </c>
    </row>
    <row r="11" spans="2:11" s="471" customFormat="1" ht="15">
      <c r="B11" s="472"/>
      <c r="C11" s="735">
        <v>13</v>
      </c>
      <c r="D11" s="737" t="s">
        <v>1069</v>
      </c>
      <c r="E11" s="737"/>
      <c r="F11" s="737" t="s">
        <v>1070</v>
      </c>
      <c r="G11" s="737"/>
      <c r="H11" s="473" t="s">
        <v>1069</v>
      </c>
      <c r="I11" s="741">
        <v>14841.99</v>
      </c>
    </row>
    <row r="12" spans="2:11" s="471" customFormat="1" ht="15">
      <c r="B12" s="472"/>
      <c r="C12" s="736"/>
      <c r="D12" s="738"/>
      <c r="E12" s="739"/>
      <c r="F12" s="740"/>
      <c r="G12" s="740"/>
      <c r="H12" s="474"/>
      <c r="I12" s="742"/>
    </row>
    <row r="13" spans="2:11" s="471" customFormat="1" ht="15">
      <c r="B13" s="472"/>
      <c r="C13" s="735">
        <v>14</v>
      </c>
      <c r="D13" s="737" t="s">
        <v>1071</v>
      </c>
      <c r="E13" s="737"/>
      <c r="F13" s="737" t="s">
        <v>1072</v>
      </c>
      <c r="G13" s="737"/>
      <c r="H13" s="473" t="s">
        <v>1071</v>
      </c>
      <c r="I13" s="741">
        <v>71658</v>
      </c>
      <c r="J13" s="475"/>
      <c r="K13" s="475"/>
    </row>
    <row r="14" spans="2:11" s="471" customFormat="1" ht="15">
      <c r="B14" s="472"/>
      <c r="C14" s="736"/>
      <c r="D14" s="738"/>
      <c r="E14" s="739"/>
      <c r="F14" s="740"/>
      <c r="G14" s="740"/>
      <c r="H14" s="474"/>
      <c r="I14" s="742"/>
      <c r="J14" s="475"/>
      <c r="K14" s="475"/>
    </row>
    <row r="15" spans="2:11" s="471" customFormat="1" ht="15">
      <c r="B15" s="472"/>
      <c r="C15" s="735">
        <v>18</v>
      </c>
      <c r="D15" s="737" t="s">
        <v>1073</v>
      </c>
      <c r="E15" s="737"/>
      <c r="F15" s="737" t="s">
        <v>1074</v>
      </c>
      <c r="G15" s="737"/>
      <c r="H15" s="473" t="s">
        <v>1073</v>
      </c>
      <c r="I15" s="741">
        <v>54463.07</v>
      </c>
      <c r="J15" s="475"/>
      <c r="K15" s="475"/>
    </row>
    <row r="16" spans="2:11" s="471" customFormat="1" ht="15">
      <c r="B16" s="472"/>
      <c r="C16" s="736"/>
      <c r="D16" s="738"/>
      <c r="E16" s="739"/>
      <c r="F16" s="740"/>
      <c r="G16" s="740"/>
      <c r="H16" s="474"/>
      <c r="I16" s="742"/>
      <c r="J16" s="475"/>
      <c r="K16" s="475"/>
    </row>
    <row r="17" spans="2:11" s="471" customFormat="1" ht="15">
      <c r="B17" s="472"/>
      <c r="C17" s="735">
        <v>28</v>
      </c>
      <c r="D17" s="737" t="s">
        <v>1075</v>
      </c>
      <c r="E17" s="737"/>
      <c r="F17" s="737" t="s">
        <v>1076</v>
      </c>
      <c r="G17" s="737"/>
      <c r="H17" s="473" t="s">
        <v>1077</v>
      </c>
      <c r="I17" s="741">
        <v>54733.07</v>
      </c>
    </row>
    <row r="18" spans="2:11" s="471" customFormat="1" ht="15">
      <c r="B18" s="472"/>
      <c r="C18" s="736"/>
      <c r="D18" s="738"/>
      <c r="E18" s="739"/>
      <c r="F18" s="740"/>
      <c r="G18" s="740"/>
      <c r="H18" s="474"/>
      <c r="I18" s="742"/>
    </row>
    <row r="19" spans="2:11" s="471" customFormat="1" ht="15">
      <c r="B19" s="472"/>
      <c r="C19" s="735">
        <v>29</v>
      </c>
      <c r="D19" s="737" t="s">
        <v>1078</v>
      </c>
      <c r="E19" s="737"/>
      <c r="F19" s="737" t="s">
        <v>1079</v>
      </c>
      <c r="G19" s="737"/>
      <c r="H19" s="473" t="s">
        <v>1078</v>
      </c>
      <c r="I19" s="741">
        <v>59576.27</v>
      </c>
      <c r="J19" s="475"/>
    </row>
    <row r="20" spans="2:11" s="471" customFormat="1" ht="15">
      <c r="B20" s="472"/>
      <c r="C20" s="736"/>
      <c r="D20" s="738"/>
      <c r="E20" s="739"/>
      <c r="F20" s="740"/>
      <c r="G20" s="740"/>
      <c r="H20" s="474"/>
      <c r="I20" s="742"/>
      <c r="J20" s="475"/>
    </row>
    <row r="21" spans="2:11" s="471" customFormat="1" ht="15">
      <c r="B21" s="472"/>
      <c r="C21" s="735">
        <v>38</v>
      </c>
      <c r="D21" s="737" t="s">
        <v>1080</v>
      </c>
      <c r="E21" s="737"/>
      <c r="F21" s="737" t="s">
        <v>1081</v>
      </c>
      <c r="G21" s="737"/>
      <c r="H21" s="473" t="s">
        <v>1080</v>
      </c>
      <c r="I21" s="741">
        <v>18650.98</v>
      </c>
      <c r="J21" s="475"/>
      <c r="K21" s="475"/>
    </row>
    <row r="22" spans="2:11" s="471" customFormat="1" ht="15">
      <c r="B22" s="472"/>
      <c r="C22" s="736"/>
      <c r="D22" s="738"/>
      <c r="E22" s="739"/>
      <c r="F22" s="740"/>
      <c r="G22" s="740"/>
      <c r="H22" s="474"/>
      <c r="I22" s="742"/>
      <c r="J22" s="475"/>
      <c r="K22" s="475"/>
    </row>
    <row r="23" spans="2:11" s="471" customFormat="1" ht="15">
      <c r="B23" s="472"/>
      <c r="C23" s="735">
        <v>39</v>
      </c>
      <c r="D23" s="737" t="s">
        <v>1080</v>
      </c>
      <c r="E23" s="737"/>
      <c r="F23" s="737" t="s">
        <v>1082</v>
      </c>
      <c r="G23" s="737"/>
      <c r="H23" s="473" t="s">
        <v>1080</v>
      </c>
      <c r="I23" s="741">
        <v>14525</v>
      </c>
      <c r="J23" s="475"/>
      <c r="K23" s="475"/>
    </row>
    <row r="24" spans="2:11" s="471" customFormat="1" ht="15">
      <c r="B24" s="472"/>
      <c r="C24" s="736"/>
      <c r="D24" s="738"/>
      <c r="E24" s="739"/>
      <c r="F24" s="740"/>
      <c r="G24" s="740"/>
      <c r="H24" s="474"/>
      <c r="I24" s="742"/>
      <c r="J24" s="475"/>
      <c r="K24" s="475"/>
    </row>
    <row r="25" spans="2:11" s="471" customFormat="1" ht="15">
      <c r="B25" s="472"/>
      <c r="C25" s="735">
        <v>40</v>
      </c>
      <c r="D25" s="737" t="s">
        <v>1083</v>
      </c>
      <c r="E25" s="737"/>
      <c r="F25" s="737" t="s">
        <v>1084</v>
      </c>
      <c r="G25" s="737"/>
      <c r="H25" s="473" t="s">
        <v>1083</v>
      </c>
      <c r="I25" s="741">
        <v>48498.73</v>
      </c>
    </row>
    <row r="26" spans="2:11" s="471" customFormat="1" ht="15">
      <c r="B26" s="472"/>
      <c r="C26" s="736"/>
      <c r="D26" s="738"/>
      <c r="E26" s="739"/>
      <c r="F26" s="740"/>
      <c r="G26" s="740"/>
      <c r="H26" s="474"/>
      <c r="I26" s="742"/>
    </row>
    <row r="27" spans="2:11" s="471" customFormat="1" ht="15">
      <c r="B27" s="472"/>
      <c r="C27" s="735">
        <v>41</v>
      </c>
      <c r="D27" s="737" t="s">
        <v>1085</v>
      </c>
      <c r="E27" s="737"/>
      <c r="F27" s="737" t="s">
        <v>1086</v>
      </c>
      <c r="G27" s="737"/>
      <c r="H27" s="473" t="s">
        <v>1087</v>
      </c>
      <c r="I27" s="741">
        <v>79389.81</v>
      </c>
    </row>
    <row r="28" spans="2:11" s="471" customFormat="1" ht="15">
      <c r="B28" s="472"/>
      <c r="C28" s="736"/>
      <c r="D28" s="738"/>
      <c r="E28" s="739"/>
      <c r="F28" s="740"/>
      <c r="G28" s="740"/>
      <c r="H28" s="474"/>
      <c r="I28" s="742"/>
    </row>
    <row r="29" spans="2:11" s="471" customFormat="1" ht="15">
      <c r="B29" s="472"/>
      <c r="C29" s="735">
        <v>42</v>
      </c>
      <c r="D29" s="737" t="s">
        <v>1088</v>
      </c>
      <c r="E29" s="737"/>
      <c r="F29" s="737" t="s">
        <v>1089</v>
      </c>
      <c r="G29" s="737"/>
      <c r="H29" s="473" t="s">
        <v>1088</v>
      </c>
      <c r="I29" s="741">
        <v>92665.41</v>
      </c>
      <c r="J29" s="475"/>
    </row>
    <row r="30" spans="2:11" s="471" customFormat="1" ht="15">
      <c r="B30" s="472"/>
      <c r="C30" s="736"/>
      <c r="D30" s="738"/>
      <c r="E30" s="739"/>
      <c r="F30" s="740"/>
      <c r="G30" s="740"/>
      <c r="H30" s="474"/>
      <c r="I30" s="742"/>
      <c r="J30" s="475"/>
    </row>
    <row r="31" spans="2:11" s="471" customFormat="1" ht="15">
      <c r="B31" s="472"/>
      <c r="C31" s="735">
        <v>43</v>
      </c>
      <c r="D31" s="737" t="s">
        <v>1090</v>
      </c>
      <c r="E31" s="737"/>
      <c r="F31" s="737" t="s">
        <v>1091</v>
      </c>
      <c r="G31" s="737"/>
      <c r="H31" s="473" t="s">
        <v>1090</v>
      </c>
      <c r="I31" s="741">
        <v>18100</v>
      </c>
      <c r="J31" s="475"/>
    </row>
    <row r="32" spans="2:11" s="471" customFormat="1" ht="15">
      <c r="B32" s="472"/>
      <c r="C32" s="736"/>
      <c r="D32" s="738"/>
      <c r="E32" s="739"/>
      <c r="F32" s="740"/>
      <c r="G32" s="740"/>
      <c r="H32" s="474"/>
      <c r="I32" s="742"/>
      <c r="J32" s="475"/>
    </row>
    <row r="33" spans="2:11" s="471" customFormat="1" ht="15">
      <c r="B33" s="472"/>
      <c r="C33" s="735">
        <v>53</v>
      </c>
      <c r="D33" s="737" t="s">
        <v>1092</v>
      </c>
      <c r="E33" s="737"/>
      <c r="F33" s="737" t="s">
        <v>1093</v>
      </c>
      <c r="G33" s="737"/>
      <c r="H33" s="473" t="s">
        <v>1094</v>
      </c>
      <c r="I33" s="741">
        <v>53552.29</v>
      </c>
      <c r="J33" s="475"/>
      <c r="K33" s="475"/>
    </row>
    <row r="34" spans="2:11" s="471" customFormat="1" ht="15.75" thickBot="1">
      <c r="B34" s="472"/>
      <c r="C34" s="736"/>
      <c r="D34" s="738"/>
      <c r="E34" s="739"/>
      <c r="F34" s="740"/>
      <c r="G34" s="740"/>
      <c r="H34" s="474"/>
      <c r="I34" s="742"/>
      <c r="J34" s="475"/>
      <c r="K34" s="475"/>
    </row>
    <row r="35" spans="2:11" s="471" customFormat="1" ht="15.75" thickBot="1">
      <c r="B35" s="472"/>
      <c r="C35" s="476"/>
      <c r="D35" s="743"/>
      <c r="E35" s="743"/>
      <c r="F35" s="476"/>
      <c r="G35" s="476"/>
      <c r="H35" s="477" t="s">
        <v>1102</v>
      </c>
      <c r="I35" s="478">
        <f>SUM(I11:I34)</f>
        <v>580654.62</v>
      </c>
    </row>
    <row r="36" spans="2:11">
      <c r="B36" s="462"/>
      <c r="C36" s="462"/>
      <c r="D36" s="462"/>
      <c r="E36" s="462"/>
      <c r="F36" s="462"/>
      <c r="G36" s="462"/>
      <c r="H36" s="462"/>
      <c r="I36" s="462"/>
    </row>
    <row r="37" spans="2:11">
      <c r="C37" s="462"/>
      <c r="D37" s="479" t="s">
        <v>1103</v>
      </c>
      <c r="E37" s="469"/>
      <c r="F37" s="470" t="s">
        <v>1104</v>
      </c>
      <c r="G37" s="462"/>
      <c r="H37" s="462"/>
      <c r="I37" s="462"/>
    </row>
    <row r="38" spans="2:11">
      <c r="D38" s="479" t="s">
        <v>607</v>
      </c>
      <c r="E38" s="480"/>
      <c r="F38" s="470" t="s">
        <v>606</v>
      </c>
    </row>
  </sheetData>
  <mergeCells count="63">
    <mergeCell ref="D35:E35"/>
    <mergeCell ref="C33:C34"/>
    <mergeCell ref="D33:E34"/>
    <mergeCell ref="F33:F34"/>
    <mergeCell ref="G33:G34"/>
    <mergeCell ref="I33:I34"/>
    <mergeCell ref="C29:C30"/>
    <mergeCell ref="D29:E30"/>
    <mergeCell ref="F29:F30"/>
    <mergeCell ref="G29:G30"/>
    <mergeCell ref="I29:I30"/>
    <mergeCell ref="C31:C32"/>
    <mergeCell ref="D31:E32"/>
    <mergeCell ref="F31:F32"/>
    <mergeCell ref="G31:G32"/>
    <mergeCell ref="I31:I32"/>
    <mergeCell ref="C25:C26"/>
    <mergeCell ref="D25:E26"/>
    <mergeCell ref="F25:F26"/>
    <mergeCell ref="G25:G26"/>
    <mergeCell ref="I25:I26"/>
    <mergeCell ref="C27:C28"/>
    <mergeCell ref="D27:E28"/>
    <mergeCell ref="F27:F28"/>
    <mergeCell ref="G27:G28"/>
    <mergeCell ref="I27:I28"/>
    <mergeCell ref="C21:C22"/>
    <mergeCell ref="D21:E22"/>
    <mergeCell ref="F21:F22"/>
    <mergeCell ref="G21:G22"/>
    <mergeCell ref="I21:I22"/>
    <mergeCell ref="C23:C24"/>
    <mergeCell ref="D23:E24"/>
    <mergeCell ref="F23:F24"/>
    <mergeCell ref="G23:G24"/>
    <mergeCell ref="I23:I24"/>
    <mergeCell ref="C17:C18"/>
    <mergeCell ref="D17:E18"/>
    <mergeCell ref="F17:F18"/>
    <mergeCell ref="G17:G18"/>
    <mergeCell ref="I17:I18"/>
    <mergeCell ref="C19:C20"/>
    <mergeCell ref="D19:E20"/>
    <mergeCell ref="F19:F20"/>
    <mergeCell ref="G19:G20"/>
    <mergeCell ref="I19:I20"/>
    <mergeCell ref="C15:C16"/>
    <mergeCell ref="D15:E16"/>
    <mergeCell ref="F15:F16"/>
    <mergeCell ref="G15:G16"/>
    <mergeCell ref="I15:I16"/>
    <mergeCell ref="C13:C14"/>
    <mergeCell ref="D13:E14"/>
    <mergeCell ref="F13:F14"/>
    <mergeCell ref="G13:G14"/>
    <mergeCell ref="I13:I14"/>
    <mergeCell ref="C2:I4"/>
    <mergeCell ref="D10:E10"/>
    <mergeCell ref="C11:C12"/>
    <mergeCell ref="D11:E12"/>
    <mergeCell ref="F11:F12"/>
    <mergeCell ref="G11:G12"/>
    <mergeCell ref="I11:I12"/>
  </mergeCells>
  <pageMargins left="0.59055118110236227" right="0.11811023622047245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110912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12</vt:i4>
      </vt:variant>
    </vt:vector>
  </HeadingPairs>
  <TitlesOfParts>
    <vt:vector size="41" baseType="lpstr">
      <vt:lpstr>Перечень</vt:lpstr>
      <vt:lpstr>Таблица 3.1</vt:lpstr>
      <vt:lpstr>Таблица 4.1</vt:lpstr>
      <vt:lpstr>Таблица 4.3</vt:lpstr>
      <vt:lpstr>Таблица 4.4</vt:lpstr>
      <vt:lpstr>Таблица 4.5</vt:lpstr>
      <vt:lpstr>Таблица 4.7</vt:lpstr>
      <vt:lpstr>Таблица 4.8</vt:lpstr>
      <vt:lpstr>Таблица 4.9</vt:lpstr>
      <vt:lpstr>Таблица 4.10</vt:lpstr>
      <vt:lpstr>Смета, Таблица 5.1</vt:lpstr>
      <vt:lpstr>Лист1</vt:lpstr>
      <vt:lpstr>Смета, Таблица 5.1 передача</vt:lpstr>
      <vt:lpstr>Смета, Таблица 5.1 сбыт</vt:lpstr>
      <vt:lpstr>Таблица 5.2</vt:lpstr>
      <vt:lpstr>Таблица 5.3</vt:lpstr>
      <vt:lpstr>Таблица 5.3 передача</vt:lpstr>
      <vt:lpstr>Таблица 5.4</vt:lpstr>
      <vt:lpstr>Таблица 5.9</vt:lpstr>
      <vt:lpstr>Лист2</vt:lpstr>
      <vt:lpstr>Таблица 6.1</vt:lpstr>
      <vt:lpstr>передача по сетям</vt:lpstr>
      <vt:lpstr>Таблица 4.12</vt:lpstr>
      <vt:lpstr>Таблица 5.5</vt:lpstr>
      <vt:lpstr>Таблица 5.6</vt:lpstr>
      <vt:lpstr>Таблица 5.7</vt:lpstr>
      <vt:lpstr>Анализ</vt:lpstr>
      <vt:lpstr>Индексы</vt:lpstr>
      <vt:lpstr>о переводе в м.о.</vt:lpstr>
      <vt:lpstr>sub_663</vt:lpstr>
      <vt:lpstr>sub_664</vt:lpstr>
      <vt:lpstr>sub_665</vt:lpstr>
      <vt:lpstr>sub_666</vt:lpstr>
      <vt:lpstr>sub_667</vt:lpstr>
      <vt:lpstr>sub_668</vt:lpstr>
      <vt:lpstr>sub_669</vt:lpstr>
      <vt:lpstr>sub_670</vt:lpstr>
      <vt:lpstr>sub_671</vt:lpstr>
      <vt:lpstr>sub_672</vt:lpstr>
      <vt:lpstr>Перечень!Область_печати</vt:lpstr>
      <vt:lpstr>'Таблица 4.5'!Область_печати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Аксенова Анна</dc:creator>
  <cp:lastModifiedBy>Сергеева Дарья Михайловна</cp:lastModifiedBy>
  <cp:revision>264</cp:revision>
  <cp:lastPrinted>2023-04-27T08:12:16Z</cp:lastPrinted>
  <dcterms:created xsi:type="dcterms:W3CDTF">2021-04-20T11:13:14Z</dcterms:created>
  <dcterms:modified xsi:type="dcterms:W3CDTF">2023-04-27T13:31:17Z</dcterms:modified>
</cp:coreProperties>
</file>